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aveExternalLinkValues="0" codeName="ThisWorkbook"/>
  <bookViews>
    <workbookView xWindow="32760" yWindow="32760" windowWidth="13650" windowHeight="8070" firstSheet="1" activeTab="2"/>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fullCalcOnLoad="1"/>
</workbook>
</file>

<file path=xl/calcChain.xml><?xml version="1.0" encoding="utf-8"?>
<calcChain xmlns="http://schemas.openxmlformats.org/spreadsheetml/2006/main">
  <c r="B2" i="1"/>
  <c r="B3"/>
  <c r="B4"/>
  <c r="B5"/>
  <c r="G5" s="1"/>
  <c r="C5"/>
  <c r="H5" s="1"/>
  <c r="D5"/>
  <c r="K5"/>
  <c r="L5"/>
  <c r="B6"/>
  <c r="G6"/>
  <c r="C6"/>
  <c r="H6"/>
  <c r="D6"/>
  <c r="B7"/>
  <c r="C7"/>
  <c r="H7"/>
  <c r="D7"/>
  <c r="K7"/>
  <c r="L7"/>
  <c r="B8"/>
  <c r="C8"/>
  <c r="H8" s="1"/>
  <c r="D8"/>
  <c r="K8"/>
  <c r="L8"/>
  <c r="B9"/>
  <c r="C9"/>
  <c r="D9"/>
  <c r="H9" s="1"/>
  <c r="K9"/>
  <c r="L9"/>
  <c r="B10"/>
  <c r="C10"/>
  <c r="H10"/>
  <c r="D10"/>
  <c r="K10"/>
  <c r="L10"/>
  <c r="B11"/>
  <c r="G11" s="1"/>
  <c r="C11"/>
  <c r="H11" s="1"/>
  <c r="D11"/>
  <c r="K11"/>
  <c r="L11"/>
  <c r="B12"/>
  <c r="G12" s="1"/>
  <c r="C12"/>
  <c r="D12"/>
  <c r="K12"/>
  <c r="L12" s="1"/>
  <c r="B13"/>
  <c r="K13"/>
  <c r="L13"/>
  <c r="B14"/>
  <c r="C14"/>
  <c r="H14" s="1"/>
  <c r="D14"/>
  <c r="K14"/>
  <c r="L14"/>
  <c r="B15"/>
  <c r="C15"/>
  <c r="D15"/>
  <c r="H15"/>
  <c r="K15"/>
  <c r="L15"/>
  <c r="B16"/>
  <c r="C16"/>
  <c r="H16" s="1"/>
  <c r="D16"/>
  <c r="K16"/>
  <c r="L16"/>
  <c r="B17"/>
  <c r="G17"/>
  <c r="C17"/>
  <c r="H17"/>
  <c r="D17"/>
  <c r="K17"/>
  <c r="L17"/>
  <c r="B18"/>
  <c r="C18"/>
  <c r="D18"/>
  <c r="H18" s="1"/>
  <c r="K18"/>
  <c r="L18"/>
  <c r="B19"/>
  <c r="K19"/>
  <c r="L19"/>
  <c r="B20"/>
  <c r="C20"/>
  <c r="D20"/>
  <c r="H20"/>
  <c r="B21"/>
  <c r="C21"/>
  <c r="G21" s="1"/>
  <c r="H21"/>
  <c r="D21"/>
  <c r="K21"/>
  <c r="L21"/>
  <c r="B22"/>
  <c r="C22"/>
  <c r="D22"/>
  <c r="H22" s="1"/>
  <c r="K22"/>
  <c r="L22"/>
  <c r="B23"/>
  <c r="C23"/>
  <c r="H23"/>
  <c r="D23"/>
  <c r="K23"/>
  <c r="L23"/>
  <c r="B24"/>
  <c r="C24"/>
  <c r="D24"/>
  <c r="H24" s="1"/>
  <c r="K24"/>
  <c r="L24"/>
  <c r="B25"/>
  <c r="K25"/>
  <c r="L25"/>
  <c r="B26"/>
  <c r="C26"/>
  <c r="D26"/>
  <c r="K26"/>
  <c r="L26"/>
  <c r="B27"/>
  <c r="C27"/>
  <c r="H27"/>
  <c r="D27"/>
  <c r="G27"/>
  <c r="K27"/>
  <c r="L27"/>
  <c r="B28"/>
  <c r="C28"/>
  <c r="D28"/>
  <c r="H28"/>
  <c r="B29"/>
  <c r="C29"/>
  <c r="H29" s="1"/>
  <c r="D29"/>
  <c r="B30"/>
  <c r="C30"/>
  <c r="D30"/>
  <c r="H30" s="1"/>
  <c r="B31"/>
  <c r="C31"/>
  <c r="D31"/>
  <c r="H31" s="1"/>
  <c r="B32"/>
  <c r="C32"/>
  <c r="D32"/>
  <c r="H32" s="1"/>
  <c r="K32"/>
  <c r="L32"/>
  <c r="B33"/>
  <c r="B34"/>
  <c r="C34"/>
  <c r="H34" s="1"/>
  <c r="D34"/>
  <c r="B35"/>
  <c r="G35" s="1"/>
  <c r="C35"/>
  <c r="H35" s="1"/>
  <c r="D35"/>
  <c r="B36"/>
  <c r="B37"/>
  <c r="C37"/>
  <c r="H37"/>
  <c r="D37"/>
  <c r="G37"/>
  <c r="B38"/>
  <c r="C38"/>
  <c r="D38"/>
  <c r="B39"/>
  <c r="C39"/>
  <c r="D39"/>
  <c r="B40"/>
  <c r="B41"/>
  <c r="B42"/>
  <c r="C42"/>
  <c r="H42" s="1"/>
  <c r="D42"/>
  <c r="B43"/>
  <c r="C43"/>
  <c r="D43"/>
  <c r="H43"/>
  <c r="B44"/>
  <c r="C44"/>
  <c r="D44"/>
  <c r="H44"/>
  <c r="B45"/>
  <c r="C45"/>
  <c r="D45"/>
  <c r="B46"/>
  <c r="B47"/>
  <c r="B48"/>
  <c r="C48"/>
  <c r="H48"/>
  <c r="D48"/>
  <c r="G48"/>
  <c r="B49"/>
  <c r="C49"/>
  <c r="D49"/>
  <c r="H49"/>
  <c r="B50"/>
  <c r="B51"/>
  <c r="C51"/>
  <c r="D51"/>
  <c r="H51" s="1"/>
  <c r="B52"/>
  <c r="C52"/>
  <c r="D52"/>
  <c r="G52" s="1"/>
  <c r="B53"/>
  <c r="C53"/>
  <c r="D53"/>
  <c r="B54"/>
  <c r="C54"/>
  <c r="H54"/>
  <c r="D54"/>
  <c r="G54"/>
  <c r="B55"/>
  <c r="B56"/>
  <c r="C56"/>
  <c r="D56"/>
  <c r="H56" s="1"/>
  <c r="B57"/>
  <c r="C57"/>
  <c r="D57"/>
  <c r="H57" s="1"/>
  <c r="B58"/>
  <c r="B59"/>
  <c r="C59"/>
  <c r="H59" s="1"/>
  <c r="D59"/>
  <c r="B60"/>
  <c r="G60"/>
  <c r="C60"/>
  <c r="H60"/>
  <c r="D60"/>
  <c r="B61"/>
  <c r="B62"/>
  <c r="C62"/>
  <c r="D62"/>
  <c r="B63"/>
  <c r="C63"/>
  <c r="D63"/>
  <c r="B64"/>
  <c r="B65"/>
  <c r="C65"/>
  <c r="D65"/>
  <c r="B66"/>
  <c r="C66"/>
  <c r="H66" s="1"/>
  <c r="D66"/>
  <c r="B67"/>
  <c r="B68"/>
  <c r="C68"/>
  <c r="D68"/>
  <c r="H68"/>
  <c r="B69"/>
  <c r="C69"/>
  <c r="D69"/>
  <c r="H69"/>
  <c r="B70"/>
  <c r="B71"/>
  <c r="C71"/>
  <c r="H71"/>
  <c r="D71"/>
  <c r="B72"/>
  <c r="G72" s="1"/>
  <c r="C72"/>
  <c r="H72" s="1"/>
  <c r="D72"/>
  <c r="B73"/>
  <c r="C73"/>
  <c r="D73"/>
  <c r="H73"/>
  <c r="B74"/>
  <c r="C74"/>
  <c r="H74" s="1"/>
  <c r="D74"/>
  <c r="B75"/>
  <c r="B76"/>
  <c r="B77"/>
  <c r="C77"/>
  <c r="H77"/>
  <c r="D77"/>
  <c r="B78"/>
  <c r="C78"/>
  <c r="H78"/>
  <c r="D78"/>
  <c r="G78"/>
  <c r="B79"/>
  <c r="C79"/>
  <c r="H79" s="1"/>
  <c r="D79"/>
  <c r="B80"/>
  <c r="C80"/>
  <c r="D80"/>
  <c r="G80"/>
  <c r="B81"/>
  <c r="C81"/>
  <c r="D81"/>
  <c r="H81"/>
  <c r="B82"/>
  <c r="C82"/>
  <c r="D82"/>
  <c r="B83"/>
  <c r="C83"/>
  <c r="H83"/>
  <c r="D83"/>
  <c r="B84"/>
  <c r="B85"/>
  <c r="C85"/>
  <c r="D85"/>
  <c r="B86"/>
  <c r="C86"/>
  <c r="H86"/>
  <c r="D86"/>
  <c r="G86"/>
  <c r="B87"/>
  <c r="C87"/>
  <c r="H87" s="1"/>
  <c r="D87"/>
  <c r="B88"/>
  <c r="C88"/>
  <c r="H88" s="1"/>
  <c r="D88"/>
  <c r="B89"/>
  <c r="C89"/>
  <c r="D89"/>
  <c r="H89" s="1"/>
  <c r="B90"/>
  <c r="C90"/>
  <c r="D90"/>
  <c r="H90" s="1"/>
  <c r="G90"/>
  <c r="B91"/>
  <c r="B92"/>
  <c r="C92"/>
  <c r="H92"/>
  <c r="D92"/>
  <c r="B93"/>
  <c r="C93"/>
  <c r="H93"/>
  <c r="D93"/>
  <c r="B94"/>
  <c r="G94" s="1"/>
  <c r="C94"/>
  <c r="D94"/>
  <c r="B95"/>
  <c r="C95"/>
  <c r="D95"/>
  <c r="H95" s="1"/>
  <c r="B96"/>
  <c r="C96"/>
  <c r="D96"/>
  <c r="B97"/>
  <c r="C97"/>
  <c r="H97" s="1"/>
  <c r="D97"/>
  <c r="B98"/>
  <c r="C98"/>
  <c r="D98"/>
  <c r="H98"/>
  <c r="B99"/>
  <c r="B100"/>
  <c r="G100" s="1"/>
  <c r="C100"/>
  <c r="D100"/>
  <c r="B101"/>
  <c r="C101"/>
  <c r="D101"/>
  <c r="H101" s="1"/>
  <c r="B102"/>
  <c r="C102"/>
  <c r="H102"/>
  <c r="D102"/>
  <c r="G102"/>
  <c r="B103"/>
  <c r="C103"/>
  <c r="H103" s="1"/>
  <c r="D103"/>
  <c r="B104"/>
  <c r="C104"/>
  <c r="G104" s="1"/>
  <c r="H104"/>
  <c r="D104"/>
  <c r="B105"/>
  <c r="C105"/>
  <c r="H105"/>
  <c r="D105"/>
  <c r="B106"/>
  <c r="B107"/>
  <c r="B108"/>
  <c r="G108" s="1"/>
  <c r="C108"/>
  <c r="D108"/>
  <c r="H108"/>
  <c r="B109"/>
  <c r="C109"/>
  <c r="D109"/>
  <c r="B110"/>
  <c r="C110"/>
  <c r="D110"/>
  <c r="G110" s="1"/>
  <c r="B111"/>
  <c r="C111"/>
  <c r="D111"/>
  <c r="B112"/>
  <c r="B113"/>
  <c r="C113"/>
  <c r="D113"/>
  <c r="H113"/>
  <c r="B114"/>
  <c r="C114"/>
  <c r="H114" s="1"/>
  <c r="D114"/>
  <c r="B115"/>
  <c r="C115"/>
  <c r="D115"/>
  <c r="H115"/>
  <c r="B116"/>
  <c r="C116"/>
  <c r="D116"/>
  <c r="H116"/>
  <c r="B117"/>
  <c r="C117"/>
  <c r="D117"/>
  <c r="H117"/>
  <c r="B118"/>
  <c r="C118"/>
  <c r="G118" s="1"/>
  <c r="H118"/>
  <c r="D118"/>
  <c r="B119"/>
  <c r="C119"/>
  <c r="D119"/>
  <c r="B120"/>
  <c r="B121"/>
  <c r="C121"/>
  <c r="D121"/>
  <c r="H121" s="1"/>
  <c r="B122"/>
  <c r="C122"/>
  <c r="H122"/>
  <c r="D122"/>
  <c r="G122"/>
  <c r="B123"/>
  <c r="C123"/>
  <c r="D123"/>
  <c r="H123"/>
  <c r="B124"/>
  <c r="B125"/>
  <c r="B126"/>
  <c r="C126"/>
  <c r="D126"/>
  <c r="B127"/>
  <c r="C127"/>
  <c r="H127"/>
  <c r="D127"/>
  <c r="B128"/>
  <c r="B129"/>
  <c r="C129"/>
  <c r="D129"/>
  <c r="H129"/>
  <c r="B130"/>
  <c r="C130"/>
  <c r="D130"/>
  <c r="G130" s="1"/>
  <c r="B131"/>
  <c r="B132"/>
  <c r="B133"/>
  <c r="C133"/>
  <c r="H133"/>
  <c r="D133"/>
  <c r="B134"/>
  <c r="G134" s="1"/>
  <c r="C134"/>
  <c r="H134" s="1"/>
  <c r="D134"/>
  <c r="B135"/>
  <c r="C135"/>
  <c r="D135"/>
  <c r="H135"/>
  <c r="B136"/>
  <c r="C136"/>
  <c r="H136" s="1"/>
  <c r="D136"/>
  <c r="B137"/>
  <c r="B138"/>
  <c r="B139"/>
  <c r="C139"/>
  <c r="D139"/>
  <c r="H139" s="1"/>
  <c r="B140"/>
  <c r="C140"/>
  <c r="D140"/>
  <c r="B141"/>
  <c r="C141"/>
  <c r="D141"/>
  <c r="H141"/>
  <c r="B142"/>
  <c r="C142"/>
  <c r="D142"/>
  <c r="H142"/>
  <c r="B143"/>
  <c r="C143"/>
  <c r="D143"/>
  <c r="H143"/>
  <c r="B144"/>
  <c r="C144"/>
  <c r="G144" s="1"/>
  <c r="H144"/>
  <c r="D144"/>
  <c r="B145"/>
  <c r="C145"/>
  <c r="D145"/>
  <c r="B146"/>
  <c r="C146"/>
  <c r="D146"/>
  <c r="B147"/>
  <c r="C147"/>
  <c r="H147"/>
  <c r="D147"/>
  <c r="B148"/>
  <c r="C148"/>
  <c r="D148"/>
  <c r="B149"/>
  <c r="B150"/>
  <c r="B151"/>
  <c r="B152"/>
  <c r="C152"/>
  <c r="D152"/>
  <c r="B153"/>
  <c r="C153"/>
  <c r="D153"/>
  <c r="H153" s="1"/>
  <c r="B154"/>
  <c r="C154"/>
  <c r="H154"/>
  <c r="D154"/>
  <c r="G154"/>
  <c r="B155"/>
  <c r="C155"/>
  <c r="H155" s="1"/>
  <c r="D155"/>
  <c r="B156"/>
  <c r="C156"/>
  <c r="G156" s="1"/>
  <c r="H156"/>
  <c r="D156"/>
  <c r="B157"/>
  <c r="B158"/>
  <c r="G158"/>
  <c r="C158"/>
  <c r="H158"/>
  <c r="D158"/>
  <c r="B159"/>
  <c r="C159"/>
  <c r="D159"/>
  <c r="H159" s="1"/>
  <c r="B160"/>
  <c r="C160"/>
  <c r="H160"/>
  <c r="D160"/>
  <c r="G160"/>
  <c r="B161"/>
  <c r="B162"/>
  <c r="B163"/>
  <c r="C163"/>
  <c r="D163"/>
  <c r="H163"/>
  <c r="B164"/>
  <c r="C164"/>
  <c r="D164"/>
  <c r="B165"/>
  <c r="C165"/>
  <c r="D165"/>
  <c r="H165"/>
  <c r="B166"/>
  <c r="C166"/>
  <c r="D166"/>
  <c r="H166"/>
  <c r="B167"/>
  <c r="B168"/>
  <c r="C168"/>
  <c r="H168"/>
  <c r="D168"/>
  <c r="B169"/>
  <c r="C169"/>
  <c r="D169"/>
  <c r="H169" s="1"/>
  <c r="B170"/>
  <c r="C170"/>
  <c r="D170"/>
  <c r="B171"/>
  <c r="C171"/>
  <c r="D171"/>
  <c r="H171"/>
  <c r="B172"/>
  <c r="C172"/>
  <c r="D172"/>
  <c r="H172"/>
  <c r="B173"/>
  <c r="C173"/>
  <c r="D173"/>
  <c r="H173"/>
  <c r="B174"/>
  <c r="C174"/>
  <c r="G174" s="1"/>
  <c r="H174"/>
  <c r="D174"/>
  <c r="B175"/>
  <c r="B176"/>
  <c r="C176"/>
  <c r="H176" s="1"/>
  <c r="D176"/>
  <c r="B177"/>
  <c r="C177"/>
  <c r="D177"/>
  <c r="H177"/>
  <c r="B178"/>
  <c r="C178"/>
  <c r="D178"/>
  <c r="H178"/>
  <c r="B179"/>
  <c r="C179"/>
  <c r="D179"/>
  <c r="H179"/>
  <c r="B180"/>
  <c r="C180"/>
  <c r="G180" s="1"/>
  <c r="H180"/>
  <c r="D180"/>
  <c r="B181"/>
  <c r="C181"/>
  <c r="D181"/>
  <c r="B182"/>
  <c r="C182"/>
  <c r="D182"/>
  <c r="B183"/>
  <c r="C183"/>
  <c r="H183"/>
  <c r="D183"/>
  <c r="B184"/>
  <c r="C184"/>
  <c r="D184"/>
  <c r="B185"/>
  <c r="C185"/>
  <c r="D185"/>
  <c r="H185"/>
  <c r="B186"/>
  <c r="B187"/>
  <c r="C187"/>
  <c r="D187"/>
  <c r="H187" s="1"/>
  <c r="B188"/>
  <c r="C188"/>
  <c r="D188"/>
  <c r="H188" s="1"/>
  <c r="B189"/>
  <c r="C189"/>
  <c r="H189" s="1"/>
  <c r="D189"/>
  <c r="B190"/>
  <c r="C190"/>
  <c r="D190"/>
  <c r="B191"/>
  <c r="C191"/>
  <c r="H191"/>
  <c r="D191"/>
  <c r="B192"/>
  <c r="C192"/>
  <c r="D192"/>
  <c r="B193"/>
  <c r="C193"/>
  <c r="D193"/>
  <c r="H193" s="1"/>
  <c r="B194"/>
  <c r="B195"/>
  <c r="B196"/>
  <c r="C196"/>
  <c r="H196" s="1"/>
  <c r="D196"/>
  <c r="B197"/>
  <c r="C197"/>
  <c r="D197"/>
  <c r="H197"/>
  <c r="B198"/>
  <c r="C198"/>
  <c r="D198"/>
  <c r="B199"/>
  <c r="C199"/>
  <c r="D199"/>
  <c r="H199" s="1"/>
  <c r="B200"/>
  <c r="B201"/>
  <c r="C201"/>
  <c r="D201"/>
  <c r="B202"/>
  <c r="C202"/>
  <c r="H202"/>
  <c r="D202"/>
  <c r="B203"/>
  <c r="C203"/>
  <c r="H203"/>
  <c r="D203"/>
  <c r="B204"/>
  <c r="C204"/>
  <c r="H204"/>
  <c r="D204"/>
  <c r="B205"/>
  <c r="C205"/>
  <c r="D205"/>
  <c r="H205" s="1"/>
  <c r="B206"/>
  <c r="C206"/>
  <c r="H206"/>
  <c r="D206"/>
  <c r="B207"/>
  <c r="C207"/>
  <c r="D207"/>
  <c r="H207" s="1"/>
  <c r="B208"/>
  <c r="B209"/>
  <c r="C209"/>
  <c r="H209" s="1"/>
  <c r="D209"/>
  <c r="B210"/>
  <c r="C210"/>
  <c r="D210"/>
  <c r="B211"/>
  <c r="C211"/>
  <c r="H211"/>
  <c r="D211"/>
  <c r="B212"/>
  <c r="C212"/>
  <c r="H212"/>
  <c r="D212"/>
  <c r="B213"/>
  <c r="B214"/>
  <c r="B215"/>
  <c r="C215"/>
  <c r="D215"/>
  <c r="H215" s="1"/>
  <c r="B216"/>
  <c r="C216"/>
  <c r="G216"/>
  <c r="D216"/>
  <c r="H216" s="1"/>
  <c r="B217"/>
  <c r="B218"/>
  <c r="C218"/>
  <c r="H218"/>
  <c r="D218"/>
  <c r="G218"/>
  <c r="B219"/>
  <c r="C219"/>
  <c r="D219"/>
  <c r="H219"/>
  <c r="B220"/>
  <c r="C220"/>
  <c r="D220"/>
  <c r="H220"/>
  <c r="B221"/>
  <c r="C221"/>
  <c r="D221"/>
  <c r="H221"/>
  <c r="B222"/>
  <c r="B223"/>
  <c r="B224"/>
  <c r="C224"/>
  <c r="D224"/>
  <c r="G224"/>
  <c r="B225"/>
  <c r="C225"/>
  <c r="D225"/>
  <c r="H225"/>
  <c r="B226"/>
  <c r="B227"/>
  <c r="C227"/>
  <c r="H227"/>
  <c r="D227"/>
  <c r="B228"/>
  <c r="C228"/>
  <c r="D228"/>
  <c r="H228" s="1"/>
  <c r="B229"/>
  <c r="B230"/>
  <c r="C230"/>
  <c r="H230"/>
  <c r="D230"/>
  <c r="G230"/>
  <c r="B231"/>
  <c r="C231"/>
  <c r="D231"/>
  <c r="H231"/>
  <c r="B232"/>
  <c r="B233"/>
  <c r="C233"/>
  <c r="D233"/>
  <c r="B234"/>
  <c r="C234"/>
  <c r="H234" s="1"/>
  <c r="D234"/>
  <c r="B235"/>
  <c r="B236"/>
  <c r="C236"/>
  <c r="D236"/>
  <c r="B237"/>
  <c r="C237"/>
  <c r="D237"/>
  <c r="H237" s="1"/>
  <c r="B238"/>
  <c r="C238"/>
  <c r="D238"/>
  <c r="B239"/>
  <c r="B240"/>
  <c r="C240"/>
  <c r="D240"/>
  <c r="B241"/>
  <c r="C241"/>
  <c r="D241"/>
  <c r="B242"/>
  <c r="B243"/>
  <c r="C243"/>
  <c r="D243"/>
  <c r="H243" s="1"/>
  <c r="B244"/>
  <c r="C244"/>
  <c r="D244"/>
  <c r="H244"/>
  <c r="B245"/>
  <c r="C245"/>
  <c r="H245" s="1"/>
  <c r="D245"/>
  <c r="B246"/>
  <c r="C246"/>
  <c r="G246" s="1"/>
  <c r="H246"/>
  <c r="D246"/>
  <c r="B247"/>
  <c r="B248"/>
  <c r="B249"/>
  <c r="C249"/>
  <c r="D249"/>
  <c r="H249" s="1"/>
  <c r="B250"/>
  <c r="C250"/>
  <c r="D250"/>
  <c r="H250" s="1"/>
  <c r="G250"/>
  <c r="B251"/>
  <c r="C251"/>
  <c r="D251"/>
  <c r="B252"/>
  <c r="C252"/>
  <c r="H252"/>
  <c r="D252"/>
  <c r="B253"/>
  <c r="C253"/>
  <c r="H253"/>
  <c r="D253"/>
  <c r="B254"/>
  <c r="B255"/>
  <c r="C255"/>
  <c r="H255" s="1"/>
  <c r="D255"/>
  <c r="B256"/>
  <c r="G256"/>
  <c r="C256"/>
  <c r="H256"/>
  <c r="D256"/>
  <c r="B257"/>
  <c r="C257"/>
  <c r="D257"/>
  <c r="H257" s="1"/>
  <c r="B258"/>
  <c r="B259"/>
  <c r="B260"/>
  <c r="C260"/>
  <c r="D260"/>
  <c r="B261"/>
  <c r="C261"/>
  <c r="D261"/>
  <c r="H261"/>
  <c r="B262"/>
  <c r="C262"/>
  <c r="D262"/>
  <c r="B263"/>
  <c r="B264"/>
  <c r="C264"/>
  <c r="H264" s="1"/>
  <c r="D264"/>
  <c r="B265"/>
  <c r="C265"/>
  <c r="D265"/>
  <c r="B266"/>
  <c r="G266"/>
  <c r="C266"/>
  <c r="H266"/>
  <c r="D266"/>
  <c r="B267"/>
  <c r="B268"/>
  <c r="C268"/>
  <c r="D268"/>
  <c r="B269"/>
  <c r="C269"/>
  <c r="H269"/>
  <c r="D269"/>
  <c r="B270"/>
  <c r="C270"/>
  <c r="H270"/>
  <c r="D270"/>
  <c r="B271"/>
  <c r="C271"/>
  <c r="H271"/>
  <c r="D271"/>
  <c r="B272"/>
  <c r="C272"/>
  <c r="D272"/>
  <c r="B273"/>
  <c r="B274"/>
  <c r="C274"/>
  <c r="H274"/>
  <c r="D274"/>
  <c r="G274"/>
  <c r="B275"/>
  <c r="C275"/>
  <c r="H275" s="1"/>
  <c r="D275"/>
  <c r="B276"/>
  <c r="C276"/>
  <c r="G276" s="1"/>
  <c r="H276"/>
  <c r="D276"/>
  <c r="B277"/>
  <c r="C277"/>
  <c r="H277"/>
  <c r="D277"/>
  <c r="B278"/>
  <c r="C278"/>
  <c r="D278"/>
  <c r="B279"/>
  <c r="C279"/>
  <c r="D279"/>
  <c r="H279"/>
  <c r="B280"/>
  <c r="B281"/>
  <c r="B282"/>
  <c r="B283"/>
  <c r="B284"/>
  <c r="B285"/>
  <c r="C285"/>
  <c r="D285"/>
  <c r="H285" s="1"/>
  <c r="B286"/>
  <c r="C286"/>
  <c r="D286"/>
  <c r="H286" s="1"/>
  <c r="B287"/>
  <c r="C287"/>
  <c r="D287"/>
  <c r="H287" s="1"/>
  <c r="B288"/>
  <c r="C288"/>
  <c r="D288"/>
  <c r="H288" s="1"/>
  <c r="B289"/>
  <c r="C289"/>
  <c r="D289"/>
  <c r="B290"/>
  <c r="B291"/>
  <c r="B292"/>
  <c r="B293"/>
  <c r="C293"/>
  <c r="H293" s="1"/>
  <c r="D293"/>
  <c r="B294"/>
  <c r="G294"/>
  <c r="C294"/>
  <c r="H294"/>
  <c r="D294"/>
  <c r="B295"/>
  <c r="C295"/>
  <c r="H295"/>
  <c r="D295"/>
  <c r="B296"/>
  <c r="B297"/>
  <c r="C297"/>
  <c r="D297"/>
  <c r="H297"/>
  <c r="B298"/>
  <c r="G298"/>
  <c r="C298"/>
  <c r="H298"/>
  <c r="D298"/>
  <c r="B299"/>
  <c r="C299"/>
  <c r="D299"/>
  <c r="H299" s="1"/>
  <c r="B300"/>
  <c r="G300" s="1"/>
  <c r="C300"/>
  <c r="D300"/>
  <c r="H300"/>
  <c r="B301"/>
  <c r="C301"/>
  <c r="D301"/>
  <c r="B302"/>
  <c r="C302"/>
  <c r="D302"/>
  <c r="H302" s="1"/>
  <c r="B303"/>
  <c r="B304"/>
  <c r="B305"/>
  <c r="C305"/>
  <c r="D305"/>
  <c r="H305" s="1"/>
  <c r="B306"/>
  <c r="C306"/>
  <c r="H306"/>
  <c r="D306"/>
  <c r="B307"/>
  <c r="C307"/>
  <c r="D307"/>
  <c r="B308"/>
  <c r="C308"/>
  <c r="D308"/>
  <c r="B309"/>
  <c r="B310"/>
  <c r="C310"/>
  <c r="D310"/>
  <c r="H310" s="1"/>
  <c r="B311"/>
  <c r="C311"/>
  <c r="H311"/>
  <c r="D311"/>
  <c r="B312"/>
  <c r="C312"/>
  <c r="D312"/>
  <c r="H312" s="1"/>
  <c r="B313"/>
  <c r="C313"/>
  <c r="D313"/>
  <c r="B314"/>
  <c r="C314"/>
  <c r="H314" s="1"/>
  <c r="D314"/>
  <c r="B315"/>
  <c r="C315"/>
  <c r="D315"/>
  <c r="B316"/>
  <c r="C316"/>
  <c r="H316"/>
  <c r="D316"/>
  <c r="B317"/>
  <c r="C317"/>
  <c r="H317"/>
  <c r="D317"/>
  <c r="B318"/>
  <c r="B319"/>
  <c r="G319"/>
  <c r="C319"/>
  <c r="H319"/>
  <c r="D319"/>
  <c r="B320"/>
  <c r="C320"/>
  <c r="H320"/>
  <c r="D320"/>
  <c r="B321"/>
  <c r="C321"/>
  <c r="D321"/>
  <c r="B322"/>
  <c r="C322"/>
  <c r="D322"/>
  <c r="B323"/>
  <c r="B324"/>
  <c r="C324"/>
  <c r="D324"/>
  <c r="H324" s="1"/>
  <c r="B325"/>
  <c r="C325"/>
  <c r="H325" s="1"/>
  <c r="D325"/>
  <c r="B326"/>
  <c r="C326"/>
  <c r="D326"/>
  <c r="H326"/>
  <c r="B327"/>
  <c r="G327"/>
  <c r="C327"/>
  <c r="H327"/>
  <c r="D327"/>
  <c r="B328"/>
  <c r="B329"/>
  <c r="G329"/>
  <c r="C329"/>
  <c r="H329"/>
  <c r="D329"/>
  <c r="B330"/>
  <c r="C330"/>
  <c r="D330"/>
  <c r="H330" s="1"/>
  <c r="B331"/>
  <c r="B332"/>
  <c r="C332"/>
  <c r="D332"/>
  <c r="H332"/>
  <c r="B333"/>
  <c r="C333"/>
  <c r="D333"/>
  <c r="B334"/>
  <c r="C334"/>
  <c r="H334"/>
  <c r="D334"/>
  <c r="B335"/>
  <c r="C335"/>
  <c r="G335"/>
  <c r="D335"/>
  <c r="H335" s="1"/>
  <c r="B336"/>
  <c r="B337"/>
  <c r="B338"/>
  <c r="C338"/>
  <c r="D338"/>
  <c r="H338"/>
  <c r="B339"/>
  <c r="C339"/>
  <c r="D339"/>
  <c r="H339" s="1"/>
  <c r="B340"/>
  <c r="B341"/>
  <c r="G341"/>
  <c r="C341"/>
  <c r="H341"/>
  <c r="D341"/>
  <c r="B342"/>
  <c r="B343"/>
  <c r="B344"/>
  <c r="B345"/>
  <c r="G345"/>
  <c r="C345"/>
  <c r="H345"/>
  <c r="D345"/>
  <c r="B346"/>
  <c r="C346"/>
  <c r="D346"/>
  <c r="H346" s="1"/>
  <c r="B347"/>
  <c r="C347"/>
  <c r="D347"/>
  <c r="B348"/>
  <c r="B349"/>
  <c r="C349"/>
  <c r="H349"/>
  <c r="D349"/>
  <c r="B350"/>
  <c r="C350"/>
  <c r="H350"/>
  <c r="D350"/>
  <c r="B351"/>
  <c r="C351"/>
  <c r="H351" s="1"/>
  <c r="D351"/>
  <c r="B352"/>
  <c r="C352"/>
  <c r="D352"/>
  <c r="H352"/>
  <c r="B353"/>
  <c r="C353"/>
  <c r="D353"/>
  <c r="B354"/>
  <c r="C354"/>
  <c r="D354"/>
  <c r="H354"/>
  <c r="B355"/>
  <c r="B356"/>
  <c r="B357"/>
  <c r="C357"/>
  <c r="D357"/>
  <c r="B358"/>
  <c r="C358"/>
  <c r="D358"/>
  <c r="H358" s="1"/>
  <c r="B359"/>
  <c r="C359"/>
  <c r="D359"/>
  <c r="B360"/>
  <c r="C360"/>
  <c r="D360"/>
  <c r="H360" s="1"/>
  <c r="B361"/>
  <c r="B362"/>
  <c r="C362"/>
  <c r="D362"/>
  <c r="B363"/>
  <c r="C363"/>
  <c r="D363"/>
  <c r="H363" s="1"/>
  <c r="B364"/>
  <c r="C364"/>
  <c r="D364"/>
  <c r="B365"/>
  <c r="C365"/>
  <c r="H365"/>
  <c r="D365"/>
  <c r="G365"/>
  <c r="B366"/>
  <c r="C366"/>
  <c r="D366"/>
  <c r="H366"/>
  <c r="B367"/>
  <c r="C367"/>
  <c r="G367" s="1"/>
  <c r="D367"/>
  <c r="H367"/>
  <c r="B368"/>
  <c r="C368"/>
  <c r="D368"/>
  <c r="H368" s="1"/>
  <c r="B369"/>
  <c r="C369"/>
  <c r="D369"/>
  <c r="B370"/>
  <c r="B371"/>
  <c r="C371"/>
  <c r="D371"/>
  <c r="B372"/>
  <c r="C372"/>
  <c r="H372" s="1"/>
  <c r="D372"/>
  <c r="B373"/>
  <c r="C373"/>
  <c r="D373"/>
  <c r="H373" s="1"/>
  <c r="B374"/>
  <c r="C374"/>
  <c r="D374"/>
  <c r="H374" s="1"/>
  <c r="B375"/>
  <c r="B376"/>
  <c r="C376"/>
  <c r="D376"/>
  <c r="H376"/>
  <c r="B377"/>
  <c r="C377"/>
  <c r="D377"/>
  <c r="B378"/>
  <c r="C378"/>
  <c r="H378" s="1"/>
  <c r="D378"/>
  <c r="B379"/>
  <c r="C379"/>
  <c r="D379"/>
  <c r="B380"/>
  <c r="B381"/>
  <c r="G381" s="1"/>
  <c r="C381"/>
  <c r="D381"/>
  <c r="H381"/>
  <c r="B382"/>
  <c r="C382"/>
  <c r="D382"/>
  <c r="H382"/>
  <c r="B383"/>
  <c r="B384"/>
  <c r="C384"/>
  <c r="H384"/>
  <c r="D384"/>
  <c r="B385"/>
  <c r="C385"/>
  <c r="H385" s="1"/>
  <c r="D385"/>
  <c r="B386"/>
  <c r="C386"/>
  <c r="D386"/>
  <c r="H386"/>
  <c r="B387"/>
  <c r="C387"/>
  <c r="D387"/>
  <c r="G387"/>
  <c r="B388"/>
  <c r="B389"/>
  <c r="B390"/>
  <c r="C390"/>
  <c r="D390"/>
  <c r="B391"/>
  <c r="C391"/>
  <c r="D391"/>
  <c r="B392"/>
  <c r="B393"/>
  <c r="G393"/>
  <c r="C393"/>
  <c r="H393"/>
  <c r="D393"/>
  <c r="B394"/>
  <c r="B395"/>
  <c r="G395"/>
  <c r="C395"/>
  <c r="H395"/>
  <c r="D395"/>
  <c r="B396"/>
  <c r="C396"/>
  <c r="D396"/>
  <c r="H396" s="1"/>
  <c r="B397"/>
  <c r="C397"/>
  <c r="D397"/>
  <c r="B398"/>
  <c r="C398"/>
  <c r="D398"/>
  <c r="H398" s="1"/>
  <c r="B399"/>
  <c r="B400"/>
  <c r="B401"/>
  <c r="C401"/>
  <c r="H401"/>
  <c r="D401"/>
  <c r="B402"/>
  <c r="C402"/>
  <c r="H402"/>
  <c r="D402"/>
  <c r="B403"/>
  <c r="C403"/>
  <c r="H403" s="1"/>
  <c r="D403"/>
  <c r="B404"/>
  <c r="B405"/>
  <c r="B406"/>
  <c r="B407"/>
  <c r="B408"/>
  <c r="B409"/>
  <c r="B410"/>
  <c r="B411"/>
  <c r="B412"/>
  <c r="B413"/>
  <c r="B414"/>
  <c r="C414"/>
  <c r="D414"/>
  <c r="B415"/>
  <c r="G415"/>
  <c r="C415"/>
  <c r="H415"/>
  <c r="D415"/>
  <c r="B416"/>
  <c r="C416"/>
  <c r="D416"/>
  <c r="H416" s="1"/>
  <c r="B417"/>
  <c r="C417"/>
  <c r="D417"/>
  <c r="B418"/>
  <c r="B419"/>
  <c r="C419"/>
  <c r="G419" s="1"/>
  <c r="D419"/>
  <c r="B420"/>
  <c r="C420"/>
  <c r="H420"/>
  <c r="D420"/>
  <c r="B421"/>
  <c r="B422"/>
  <c r="C422"/>
  <c r="D422"/>
  <c r="B423"/>
  <c r="C423"/>
  <c r="D423"/>
  <c r="B424"/>
  <c r="C424"/>
  <c r="D424"/>
  <c r="H424" s="1"/>
  <c r="B425"/>
  <c r="C425"/>
  <c r="H425"/>
  <c r="D425"/>
  <c r="G425"/>
  <c r="B426"/>
  <c r="B427"/>
  <c r="C427"/>
  <c r="H427" s="1"/>
  <c r="D427"/>
  <c r="B428"/>
  <c r="C428"/>
  <c r="D428"/>
  <c r="H428"/>
  <c r="B429"/>
  <c r="G429"/>
  <c r="C429"/>
  <c r="H429"/>
  <c r="D429"/>
  <c r="B430"/>
  <c r="C430"/>
  <c r="D430"/>
  <c r="H430" s="1"/>
  <c r="B431"/>
  <c r="C431"/>
  <c r="D431"/>
  <c r="H431" s="1"/>
  <c r="B432"/>
  <c r="C432"/>
  <c r="D432"/>
  <c r="B433"/>
  <c r="B434"/>
  <c r="C434"/>
  <c r="D434"/>
  <c r="B435"/>
  <c r="G435"/>
  <c r="C435"/>
  <c r="H435"/>
  <c r="D435"/>
  <c r="B436"/>
  <c r="C436"/>
  <c r="D436"/>
  <c r="H436" s="1"/>
  <c r="B437"/>
  <c r="C437"/>
  <c r="D437"/>
  <c r="B438"/>
  <c r="B439"/>
  <c r="C439"/>
  <c r="D439"/>
  <c r="B440"/>
  <c r="C440"/>
  <c r="D440"/>
  <c r="B441"/>
  <c r="C441"/>
  <c r="D441"/>
  <c r="B442"/>
  <c r="C442"/>
  <c r="D442"/>
  <c r="H442"/>
  <c r="B443"/>
  <c r="G443"/>
  <c r="C443"/>
  <c r="H443"/>
  <c r="D443"/>
  <c r="B444"/>
  <c r="C444"/>
  <c r="D444"/>
  <c r="H444" s="1"/>
  <c r="B445"/>
  <c r="C445"/>
  <c r="D445"/>
  <c r="H445" s="1"/>
  <c r="G445"/>
  <c r="B446"/>
  <c r="B447"/>
  <c r="C447"/>
  <c r="H447"/>
  <c r="D447"/>
  <c r="B448"/>
  <c r="C448"/>
  <c r="H448"/>
  <c r="D448"/>
  <c r="B449"/>
  <c r="C449"/>
  <c r="D449"/>
  <c r="B450"/>
  <c r="B451"/>
  <c r="B452"/>
  <c r="C452"/>
  <c r="H452" s="1"/>
  <c r="D452"/>
  <c r="B453"/>
  <c r="C453"/>
  <c r="D453"/>
  <c r="B454"/>
  <c r="B455"/>
  <c r="C455"/>
  <c r="D455"/>
  <c r="B456"/>
  <c r="C456"/>
  <c r="H456"/>
  <c r="D456"/>
  <c r="B457"/>
  <c r="B458"/>
  <c r="C458"/>
  <c r="D458"/>
  <c r="B459"/>
  <c r="C459"/>
  <c r="H459"/>
  <c r="D459"/>
  <c r="G459"/>
  <c r="B460"/>
  <c r="B461"/>
  <c r="C461"/>
  <c r="H461"/>
  <c r="D461"/>
  <c r="B462"/>
  <c r="C462"/>
  <c r="H462"/>
  <c r="D462"/>
  <c r="B463"/>
  <c r="B464"/>
  <c r="B465"/>
  <c r="C465"/>
  <c r="D465"/>
  <c r="H465"/>
  <c r="B466"/>
  <c r="C466"/>
  <c r="D466"/>
  <c r="H466"/>
  <c r="B467"/>
  <c r="C467"/>
  <c r="G467" s="1"/>
  <c r="D467"/>
  <c r="H467"/>
  <c r="B468"/>
  <c r="C468"/>
  <c r="D468"/>
  <c r="B469"/>
  <c r="B470"/>
  <c r="C470"/>
  <c r="D470"/>
  <c r="B471"/>
  <c r="G471"/>
  <c r="C471"/>
  <c r="H471"/>
  <c r="D471"/>
  <c r="B472"/>
  <c r="B473"/>
  <c r="C473"/>
  <c r="D473"/>
  <c r="B474"/>
  <c r="C474"/>
  <c r="D474"/>
  <c r="H474"/>
  <c r="B475"/>
  <c r="B476"/>
  <c r="B477"/>
  <c r="G477"/>
  <c r="C477"/>
  <c r="H477"/>
  <c r="D477"/>
  <c r="B478"/>
  <c r="C478"/>
  <c r="D478"/>
  <c r="H478" s="1"/>
  <c r="B479"/>
  <c r="C479"/>
  <c r="H479"/>
  <c r="D479"/>
  <c r="G479"/>
  <c r="B480"/>
  <c r="C480"/>
  <c r="D480"/>
  <c r="B481"/>
  <c r="B482"/>
  <c r="C482"/>
  <c r="H482"/>
  <c r="D482"/>
  <c r="B483"/>
  <c r="C483"/>
  <c r="H483"/>
  <c r="D483"/>
  <c r="B484"/>
  <c r="C484"/>
  <c r="H484"/>
  <c r="D484"/>
  <c r="B485"/>
  <c r="C485"/>
  <c r="D485"/>
  <c r="B486"/>
  <c r="B487"/>
  <c r="C487"/>
  <c r="D487"/>
  <c r="B488"/>
  <c r="C488"/>
  <c r="D488"/>
  <c r="B489"/>
  <c r="C489"/>
  <c r="H489"/>
  <c r="D489"/>
  <c r="B490"/>
  <c r="C490"/>
  <c r="H490"/>
  <c r="D490"/>
  <c r="B491"/>
  <c r="C491"/>
  <c r="D491"/>
  <c r="B492"/>
  <c r="C492"/>
  <c r="D492"/>
  <c r="H492"/>
  <c r="B493"/>
  <c r="B494"/>
  <c r="C494"/>
  <c r="D494"/>
  <c r="H494" s="1"/>
  <c r="B495"/>
  <c r="C495"/>
  <c r="D495"/>
  <c r="H495" s="1"/>
  <c r="B496"/>
  <c r="C496"/>
  <c r="H496" s="1"/>
  <c r="D496"/>
  <c r="B497"/>
  <c r="G497"/>
  <c r="C497"/>
  <c r="H497"/>
  <c r="D497"/>
  <c r="B498"/>
  <c r="B499"/>
  <c r="C499"/>
  <c r="D499"/>
  <c r="H499" s="1"/>
  <c r="B500"/>
  <c r="C500"/>
  <c r="D500"/>
  <c r="H500" s="1"/>
  <c r="B501"/>
  <c r="C501"/>
  <c r="H501" s="1"/>
  <c r="D501"/>
  <c r="B502"/>
  <c r="C502"/>
  <c r="D502"/>
  <c r="B503"/>
  <c r="C503"/>
  <c r="H503" s="1"/>
  <c r="D503"/>
  <c r="B504"/>
  <c r="C504"/>
  <c r="D504"/>
  <c r="B505"/>
  <c r="G505"/>
  <c r="C505"/>
  <c r="H505"/>
  <c r="D505"/>
  <c r="B506"/>
  <c r="B507"/>
  <c r="B508"/>
  <c r="C508"/>
  <c r="H508"/>
  <c r="D508"/>
  <c r="B509"/>
  <c r="C509"/>
  <c r="D509"/>
  <c r="B510"/>
  <c r="B511"/>
  <c r="C511"/>
  <c r="H511"/>
  <c r="D511"/>
  <c r="G511"/>
  <c r="B512"/>
  <c r="C512"/>
  <c r="H512" s="1"/>
  <c r="D512"/>
  <c r="B513"/>
  <c r="B514"/>
  <c r="C514"/>
  <c r="H514"/>
  <c r="D514"/>
  <c r="B515"/>
  <c r="C515"/>
  <c r="H515"/>
  <c r="D515"/>
  <c r="B516"/>
  <c r="B517"/>
  <c r="C517"/>
  <c r="D517"/>
  <c r="H517" s="1"/>
  <c r="B518"/>
  <c r="C518"/>
  <c r="H518"/>
  <c r="D518"/>
  <c r="B519"/>
  <c r="B520"/>
  <c r="B521"/>
  <c r="B522"/>
  <c r="C522"/>
  <c r="D522"/>
  <c r="H522"/>
  <c r="B523"/>
  <c r="C523"/>
  <c r="H523" s="1"/>
  <c r="D523"/>
  <c r="B524"/>
  <c r="C524"/>
  <c r="D524"/>
  <c r="B525"/>
  <c r="C525"/>
  <c r="G525" s="1"/>
  <c r="D525"/>
  <c r="B526"/>
  <c r="B527"/>
  <c r="C527"/>
  <c r="D527"/>
  <c r="B528"/>
  <c r="C528"/>
  <c r="D528"/>
  <c r="H528"/>
  <c r="B529"/>
  <c r="B530"/>
  <c r="C530"/>
  <c r="H530"/>
  <c r="D530"/>
  <c r="B531"/>
  <c r="C531"/>
  <c r="H531"/>
  <c r="D531"/>
  <c r="B532"/>
  <c r="C532"/>
  <c r="H532"/>
  <c r="D532"/>
  <c r="B533"/>
  <c r="C533"/>
  <c r="H533"/>
  <c r="D533"/>
  <c r="B534"/>
  <c r="B535"/>
  <c r="C535"/>
  <c r="G535" s="1"/>
  <c r="D535"/>
  <c r="H535"/>
  <c r="B536"/>
  <c r="C536"/>
  <c r="D536"/>
  <c r="B537"/>
  <c r="G537"/>
  <c r="C537"/>
  <c r="H537"/>
  <c r="D537"/>
  <c r="B538"/>
  <c r="C538"/>
  <c r="H538"/>
  <c r="D538"/>
  <c r="B539"/>
  <c r="C539"/>
  <c r="H539"/>
  <c r="D539"/>
  <c r="G539"/>
  <c r="B540"/>
  <c r="C540"/>
  <c r="D540"/>
  <c r="H540"/>
  <c r="B541"/>
  <c r="B542"/>
  <c r="C542"/>
  <c r="D542"/>
  <c r="H542" s="1"/>
  <c r="B543"/>
  <c r="C543"/>
  <c r="D543"/>
  <c r="B544"/>
  <c r="C544"/>
  <c r="H544" s="1"/>
  <c r="D544"/>
  <c r="B545"/>
  <c r="C545"/>
  <c r="D545"/>
  <c r="H545"/>
  <c r="B546"/>
  <c r="B547"/>
  <c r="C547"/>
  <c r="D547"/>
  <c r="B548"/>
  <c r="C548"/>
  <c r="D548"/>
  <c r="H548" s="1"/>
  <c r="B549"/>
  <c r="C549"/>
  <c r="H549"/>
  <c r="D549"/>
  <c r="G549"/>
  <c r="B550"/>
  <c r="C550"/>
  <c r="D550"/>
  <c r="B551"/>
  <c r="C551"/>
  <c r="G551" s="1"/>
  <c r="D551"/>
  <c r="B552"/>
  <c r="C552"/>
  <c r="H552"/>
  <c r="D552"/>
  <c r="B553"/>
  <c r="C553"/>
  <c r="H553"/>
  <c r="D553"/>
  <c r="G553"/>
  <c r="B554"/>
  <c r="B555"/>
  <c r="C555"/>
  <c r="H555"/>
  <c r="D555"/>
  <c r="G555"/>
  <c r="B556"/>
  <c r="C556"/>
  <c r="D556"/>
  <c r="B557"/>
  <c r="C557"/>
  <c r="D557"/>
  <c r="B558"/>
  <c r="B559"/>
  <c r="B560"/>
  <c r="C560"/>
  <c r="D560"/>
  <c r="H560"/>
  <c r="B561"/>
  <c r="C561"/>
  <c r="D561"/>
  <c r="H561"/>
  <c r="B562"/>
  <c r="B563"/>
  <c r="C563"/>
  <c r="H563" s="1"/>
  <c r="D563"/>
  <c r="B564"/>
  <c r="C564"/>
  <c r="D564"/>
  <c r="H564"/>
  <c r="B565"/>
  <c r="B566"/>
  <c r="C566"/>
  <c r="D566"/>
  <c r="H566" s="1"/>
  <c r="B567"/>
  <c r="C567"/>
  <c r="H567"/>
  <c r="D567"/>
  <c r="G567"/>
  <c r="B568"/>
  <c r="B569"/>
  <c r="C569"/>
  <c r="D569"/>
  <c r="B570"/>
  <c r="C570"/>
  <c r="H570" s="1"/>
  <c r="D570"/>
  <c r="B571"/>
  <c r="B572"/>
  <c r="B573"/>
  <c r="C573"/>
  <c r="D573"/>
  <c r="B574"/>
  <c r="C574"/>
  <c r="H574" s="1"/>
  <c r="D574"/>
  <c r="B575"/>
  <c r="C575"/>
  <c r="D575"/>
  <c r="B576"/>
  <c r="B577"/>
  <c r="C577"/>
  <c r="D577"/>
  <c r="B578"/>
  <c r="B579"/>
  <c r="C579"/>
  <c r="D579"/>
  <c r="B580"/>
  <c r="C580"/>
  <c r="H580"/>
  <c r="D580"/>
  <c r="B581"/>
  <c r="B582"/>
  <c r="C582"/>
  <c r="D582"/>
  <c r="H582"/>
  <c r="B583"/>
  <c r="G583"/>
  <c r="C583"/>
  <c r="H583"/>
  <c r="D583"/>
  <c r="B584"/>
  <c r="B585"/>
  <c r="B586"/>
  <c r="C586"/>
  <c r="H586"/>
  <c r="D586"/>
  <c r="B587"/>
  <c r="C587"/>
  <c r="D587"/>
  <c r="B588"/>
  <c r="C588"/>
  <c r="D588"/>
  <c r="H588" s="1"/>
  <c r="B589"/>
  <c r="C589"/>
  <c r="H589" s="1"/>
  <c r="D589"/>
  <c r="B590"/>
  <c r="B591"/>
  <c r="C591"/>
  <c r="H591"/>
  <c r="D591"/>
  <c r="G591"/>
  <c r="B592"/>
  <c r="C592"/>
  <c r="D592"/>
  <c r="H592"/>
  <c r="B593"/>
  <c r="C593"/>
  <c r="D593"/>
  <c r="B594"/>
  <c r="B595"/>
  <c r="G595"/>
  <c r="C595"/>
  <c r="H595"/>
  <c r="D595"/>
  <c r="B596"/>
  <c r="B597"/>
  <c r="C597"/>
  <c r="D597"/>
  <c r="H597"/>
  <c r="B598"/>
  <c r="C598"/>
  <c r="D598"/>
  <c r="H598"/>
  <c r="B599"/>
  <c r="C599"/>
  <c r="D599"/>
  <c r="B600"/>
  <c r="C600"/>
  <c r="H600"/>
  <c r="D600"/>
  <c r="B601"/>
  <c r="C601"/>
  <c r="H601" s="1"/>
  <c r="D601"/>
  <c r="B602"/>
  <c r="C602"/>
  <c r="D602"/>
  <c r="H602"/>
  <c r="B603"/>
  <c r="B604"/>
  <c r="C604"/>
  <c r="D604"/>
  <c r="H604" s="1"/>
  <c r="B605"/>
  <c r="C605"/>
  <c r="H605"/>
  <c r="D605"/>
  <c r="B606"/>
  <c r="C606"/>
  <c r="D606"/>
  <c r="H606" s="1"/>
  <c r="B607"/>
  <c r="C607"/>
  <c r="D607"/>
  <c r="H607" s="1"/>
  <c r="B608"/>
  <c r="B609"/>
  <c r="C609"/>
  <c r="D609"/>
  <c r="H609" s="1"/>
  <c r="B610"/>
  <c r="C610"/>
  <c r="D610"/>
  <c r="H610" s="1"/>
  <c r="B611"/>
  <c r="C611"/>
  <c r="G611"/>
  <c r="D611"/>
  <c r="H611" s="1"/>
  <c r="B612"/>
  <c r="C612"/>
  <c r="D612"/>
  <c r="B613"/>
  <c r="C613"/>
  <c r="H613"/>
  <c r="D613"/>
  <c r="B614"/>
  <c r="C614"/>
  <c r="H614"/>
  <c r="D614"/>
  <c r="B615"/>
  <c r="C615"/>
  <c r="H615" s="1"/>
  <c r="D615"/>
  <c r="B616"/>
  <c r="B617"/>
  <c r="B618"/>
  <c r="C618"/>
  <c r="D618"/>
  <c r="B619"/>
  <c r="C619"/>
  <c r="H619"/>
  <c r="D619"/>
  <c r="G619"/>
  <c r="B620"/>
  <c r="B621"/>
  <c r="C621"/>
  <c r="H621"/>
  <c r="D621"/>
  <c r="G621"/>
  <c r="B622"/>
  <c r="C622"/>
  <c r="D622"/>
  <c r="H622"/>
  <c r="B623"/>
  <c r="B624"/>
  <c r="C624"/>
  <c r="D624"/>
  <c r="H624" s="1"/>
  <c r="B625"/>
  <c r="C625"/>
  <c r="D625"/>
  <c r="B626"/>
  <c r="B627"/>
  <c r="B628"/>
  <c r="C628"/>
  <c r="D628"/>
  <c r="H628"/>
  <c r="B629"/>
  <c r="C629"/>
  <c r="D629"/>
  <c r="B630"/>
  <c r="B631"/>
  <c r="B632"/>
  <c r="B633"/>
  <c r="B634"/>
  <c r="B635"/>
  <c r="B636"/>
  <c r="B637"/>
  <c r="B638"/>
  <c r="C638"/>
  <c r="D638"/>
  <c r="B639"/>
  <c r="C639"/>
  <c r="D639"/>
  <c r="B640"/>
  <c r="C640"/>
  <c r="H640"/>
  <c r="D640"/>
  <c r="B641"/>
  <c r="C641"/>
  <c r="D641"/>
  <c r="B642"/>
  <c r="B643"/>
  <c r="C643"/>
  <c r="D643"/>
  <c r="B644"/>
  <c r="C644"/>
  <c r="H644" s="1"/>
  <c r="D644"/>
  <c r="B645"/>
  <c r="C645"/>
  <c r="H645"/>
  <c r="D645"/>
  <c r="G645"/>
  <c r="B646"/>
  <c r="C646"/>
  <c r="H646" s="1"/>
  <c r="D646"/>
  <c r="B647"/>
  <c r="C647"/>
  <c r="D647"/>
  <c r="B648"/>
  <c r="C648"/>
  <c r="D648"/>
  <c r="H648" s="1"/>
  <c r="B649"/>
  <c r="C649"/>
  <c r="D649"/>
  <c r="B650"/>
  <c r="C650"/>
  <c r="D650"/>
  <c r="H650"/>
  <c r="B651"/>
  <c r="C651"/>
  <c r="H651" s="1"/>
  <c r="D651"/>
  <c r="B652"/>
  <c r="C652"/>
  <c r="D652"/>
  <c r="B653"/>
  <c r="C653"/>
  <c r="H653"/>
  <c r="D653"/>
  <c r="B654"/>
  <c r="C654"/>
  <c r="H654"/>
  <c r="D654"/>
  <c r="B655"/>
  <c r="G655" s="1"/>
  <c r="C655"/>
  <c r="H655" s="1"/>
  <c r="D655"/>
  <c r="B656"/>
  <c r="C656"/>
  <c r="D656"/>
  <c r="H656"/>
  <c r="B657"/>
  <c r="C657"/>
  <c r="H657" s="1"/>
  <c r="D657"/>
  <c r="B658"/>
  <c r="C658"/>
  <c r="D658"/>
  <c r="H658" s="1"/>
  <c r="B659"/>
  <c r="C659"/>
  <c r="H659"/>
  <c r="D659"/>
  <c r="B660"/>
  <c r="C660"/>
  <c r="H660"/>
  <c r="D660"/>
  <c r="B661"/>
  <c r="C661"/>
  <c r="H661"/>
  <c r="D661"/>
  <c r="G661"/>
  <c r="B662"/>
  <c r="C662"/>
  <c r="H662" s="1"/>
  <c r="D662"/>
  <c r="B663"/>
  <c r="C663"/>
  <c r="H663" s="1"/>
  <c r="D663"/>
  <c r="B664"/>
  <c r="C664"/>
  <c r="D664"/>
  <c r="H664"/>
  <c r="B665"/>
  <c r="C665"/>
  <c r="G665" s="1"/>
  <c r="D665"/>
  <c r="H665"/>
  <c r="B666"/>
  <c r="C666"/>
  <c r="D666"/>
  <c r="H666" s="1"/>
  <c r="B667"/>
  <c r="C667"/>
  <c r="D667"/>
  <c r="H667" s="1"/>
  <c r="B668"/>
  <c r="C668"/>
  <c r="D668"/>
  <c r="B669"/>
  <c r="G669"/>
  <c r="C669"/>
  <c r="H669"/>
  <c r="D669"/>
  <c r="B670"/>
  <c r="C670"/>
  <c r="H670"/>
  <c r="D670"/>
  <c r="B671"/>
  <c r="C671"/>
  <c r="H671"/>
  <c r="D671"/>
  <c r="B672"/>
  <c r="C672"/>
  <c r="D672"/>
  <c r="H672" s="1"/>
  <c r="B673"/>
  <c r="C673"/>
  <c r="H673"/>
  <c r="D673"/>
  <c r="G673"/>
  <c r="B674"/>
  <c r="C674"/>
  <c r="D674"/>
  <c r="H674"/>
  <c r="B675"/>
  <c r="C675"/>
  <c r="H675" s="1"/>
  <c r="D675"/>
  <c r="B676"/>
  <c r="C676"/>
  <c r="D676"/>
  <c r="B677"/>
  <c r="G677" s="1"/>
  <c r="C677"/>
  <c r="H677" s="1"/>
  <c r="D677"/>
  <c r="B678"/>
  <c r="C678"/>
  <c r="H678" s="1"/>
  <c r="D678"/>
  <c r="B679"/>
  <c r="C679"/>
  <c r="H679" s="1"/>
  <c r="D679"/>
  <c r="B680"/>
  <c r="C680"/>
  <c r="D680"/>
  <c r="H680" s="1"/>
  <c r="B681"/>
  <c r="G681" s="1"/>
  <c r="C681"/>
  <c r="D681"/>
  <c r="H681"/>
  <c r="B682"/>
  <c r="C682"/>
  <c r="D682"/>
  <c r="H682"/>
  <c r="B683"/>
  <c r="C683"/>
  <c r="G683" s="1"/>
  <c r="H683"/>
  <c r="D683"/>
  <c r="B684"/>
  <c r="C684"/>
  <c r="H684"/>
  <c r="D684"/>
  <c r="B685"/>
  <c r="G685" s="1"/>
  <c r="C685"/>
  <c r="H685" s="1"/>
  <c r="D685"/>
  <c r="B686"/>
  <c r="C686"/>
  <c r="H686" s="1"/>
  <c r="D686"/>
  <c r="B687"/>
  <c r="C687"/>
  <c r="H687" s="1"/>
  <c r="D687"/>
  <c r="B688"/>
  <c r="C688"/>
  <c r="D688"/>
  <c r="H688"/>
  <c r="B689"/>
  <c r="C689"/>
  <c r="D689"/>
  <c r="G689" s="1"/>
  <c r="B690"/>
  <c r="C690"/>
  <c r="D690"/>
  <c r="H690" s="1"/>
  <c r="B691"/>
  <c r="C691"/>
  <c r="D691"/>
  <c r="B692"/>
  <c r="C692"/>
  <c r="H692" s="1"/>
  <c r="D692"/>
  <c r="B693"/>
  <c r="C693"/>
  <c r="H693" s="1"/>
  <c r="D693"/>
  <c r="B694"/>
  <c r="C694"/>
  <c r="H694"/>
  <c r="D694"/>
  <c r="B695"/>
  <c r="C695"/>
  <c r="D695"/>
  <c r="B696"/>
  <c r="C696"/>
  <c r="D696"/>
  <c r="H696"/>
  <c r="B697"/>
  <c r="C697"/>
  <c r="D697"/>
  <c r="B698"/>
  <c r="C698"/>
  <c r="D698"/>
  <c r="H698" s="1"/>
  <c r="B699"/>
  <c r="C699"/>
  <c r="D699"/>
  <c r="G699" s="1"/>
  <c r="B700"/>
  <c r="C700"/>
  <c r="D700"/>
  <c r="B701"/>
  <c r="C701"/>
  <c r="D701"/>
  <c r="G701" s="1"/>
  <c r="B702"/>
  <c r="C702"/>
  <c r="H702" s="1"/>
  <c r="D702"/>
  <c r="B703"/>
  <c r="G703"/>
  <c r="C703"/>
  <c r="H703"/>
  <c r="D703"/>
  <c r="B704"/>
  <c r="C704"/>
  <c r="D704"/>
  <c r="H704" s="1"/>
  <c r="B705"/>
  <c r="G705" s="1"/>
  <c r="C705"/>
  <c r="H705" s="1"/>
  <c r="D705"/>
  <c r="B706"/>
  <c r="C706"/>
  <c r="D706"/>
  <c r="H706"/>
  <c r="B707"/>
  <c r="C707"/>
  <c r="D707"/>
  <c r="B708"/>
  <c r="C708"/>
  <c r="H708"/>
  <c r="D708"/>
  <c r="B709"/>
  <c r="C709"/>
  <c r="D709"/>
  <c r="G709" s="1"/>
  <c r="B710"/>
  <c r="C710"/>
  <c r="H710" s="1"/>
  <c r="D710"/>
  <c r="B711"/>
  <c r="C711"/>
  <c r="H711" s="1"/>
  <c r="D711"/>
  <c r="B712"/>
  <c r="C712"/>
  <c r="D712"/>
  <c r="H712" s="1"/>
  <c r="B713"/>
  <c r="G713" s="1"/>
  <c r="C713"/>
  <c r="D713"/>
  <c r="H713"/>
  <c r="B714"/>
  <c r="C714"/>
  <c r="D714"/>
  <c r="H714"/>
  <c r="B715"/>
  <c r="C715"/>
  <c r="H715" s="1"/>
  <c r="D715"/>
  <c r="B716"/>
  <c r="C716"/>
  <c r="H716" s="1"/>
  <c r="D716"/>
  <c r="B717"/>
  <c r="C717"/>
  <c r="H717" s="1"/>
  <c r="D717"/>
  <c r="B718"/>
  <c r="C718"/>
  <c r="H718" s="1"/>
  <c r="D718"/>
  <c r="B719"/>
  <c r="C719"/>
  <c r="H719" s="1"/>
  <c r="D719"/>
  <c r="B720"/>
  <c r="C720"/>
  <c r="D720"/>
  <c r="H720"/>
  <c r="B721"/>
  <c r="C721"/>
  <c r="H721" s="1"/>
  <c r="D721"/>
  <c r="B722"/>
  <c r="C722"/>
  <c r="D722"/>
  <c r="H722" s="1"/>
  <c r="B723"/>
  <c r="C723"/>
  <c r="D723"/>
  <c r="B724"/>
  <c r="C724"/>
  <c r="H724" s="1"/>
  <c r="D724"/>
  <c r="B725"/>
  <c r="C725"/>
  <c r="H725" s="1"/>
  <c r="D725"/>
  <c r="B726"/>
  <c r="C726"/>
  <c r="H726"/>
  <c r="D726"/>
  <c r="B727"/>
  <c r="C727"/>
  <c r="D727"/>
  <c r="B728"/>
  <c r="C728"/>
  <c r="H728" s="1"/>
  <c r="D728"/>
  <c r="B729"/>
  <c r="C729"/>
  <c r="D729"/>
  <c r="G729" s="1"/>
  <c r="B730"/>
  <c r="C730"/>
  <c r="D730"/>
  <c r="H730"/>
  <c r="B731"/>
  <c r="C731"/>
  <c r="G731" s="1"/>
  <c r="H731"/>
  <c r="D731"/>
  <c r="B732"/>
  <c r="C732"/>
  <c r="D732"/>
  <c r="B733"/>
  <c r="C733"/>
  <c r="H733" s="1"/>
  <c r="D733"/>
  <c r="B734"/>
  <c r="C734"/>
  <c r="H734" s="1"/>
  <c r="D734"/>
  <c r="B735"/>
  <c r="G735"/>
  <c r="C735"/>
  <c r="H735"/>
  <c r="D735"/>
  <c r="B736"/>
  <c r="C736"/>
  <c r="D736"/>
  <c r="H736" s="1"/>
  <c r="B737"/>
  <c r="G737" s="1"/>
  <c r="C737"/>
  <c r="H737" s="1"/>
  <c r="D737"/>
  <c r="B738"/>
  <c r="C738"/>
  <c r="D738"/>
  <c r="H738"/>
  <c r="B739"/>
  <c r="C739"/>
  <c r="D739"/>
  <c r="G739" s="1"/>
  <c r="B740"/>
  <c r="C740"/>
  <c r="D740"/>
  <c r="B741"/>
  <c r="C741"/>
  <c r="H741" s="1"/>
  <c r="D741"/>
  <c r="B742"/>
  <c r="C742"/>
  <c r="H742"/>
  <c r="D742"/>
  <c r="B743"/>
  <c r="C743"/>
  <c r="H743"/>
  <c r="D743"/>
  <c r="G743"/>
  <c r="B744"/>
  <c r="C744"/>
  <c r="D744"/>
  <c r="H744"/>
  <c r="B745"/>
  <c r="C745"/>
  <c r="D745"/>
  <c r="H745"/>
  <c r="B746"/>
  <c r="C746"/>
  <c r="D746"/>
  <c r="H746"/>
  <c r="B747"/>
  <c r="C747"/>
  <c r="H747" s="1"/>
  <c r="D747"/>
  <c r="B748"/>
  <c r="C748"/>
  <c r="H748" s="1"/>
  <c r="D748"/>
  <c r="B749"/>
  <c r="G749"/>
  <c r="C749"/>
  <c r="H749"/>
  <c r="D749"/>
  <c r="B750"/>
  <c r="C750"/>
  <c r="H750"/>
  <c r="D750"/>
  <c r="B751"/>
  <c r="C751"/>
  <c r="H751"/>
  <c r="D751"/>
  <c r="B752"/>
  <c r="C752"/>
  <c r="D752"/>
  <c r="H752" s="1"/>
  <c r="B753"/>
  <c r="G753" s="1"/>
  <c r="C753"/>
  <c r="H753" s="1"/>
  <c r="D753"/>
  <c r="B754"/>
  <c r="C754"/>
  <c r="D754"/>
  <c r="H754"/>
  <c r="B755"/>
  <c r="C755"/>
  <c r="D755"/>
  <c r="B756"/>
  <c r="C756"/>
  <c r="D756"/>
  <c r="B757"/>
  <c r="G757"/>
  <c r="C757"/>
  <c r="H757"/>
  <c r="D757"/>
  <c r="B758"/>
  <c r="C758"/>
  <c r="D758"/>
  <c r="H758" s="1"/>
  <c r="B759"/>
  <c r="C759"/>
  <c r="H759"/>
  <c r="D759"/>
  <c r="G759"/>
  <c r="B760"/>
  <c r="C760"/>
  <c r="D760"/>
  <c r="H760"/>
  <c r="B761"/>
  <c r="C761"/>
  <c r="D761"/>
  <c r="B762"/>
  <c r="C762"/>
  <c r="H762"/>
  <c r="D762"/>
  <c r="B763"/>
  <c r="G763" s="1"/>
  <c r="C763"/>
  <c r="H763" s="1"/>
  <c r="D763"/>
  <c r="B764"/>
  <c r="C764"/>
  <c r="H764" s="1"/>
  <c r="D764"/>
  <c r="B765"/>
  <c r="C765"/>
  <c r="H765" s="1"/>
  <c r="D765"/>
  <c r="B766"/>
  <c r="C766"/>
  <c r="D766"/>
  <c r="H766"/>
  <c r="B767"/>
  <c r="C767"/>
  <c r="G767" s="1"/>
  <c r="D767"/>
  <c r="H767"/>
  <c r="B768"/>
  <c r="C768"/>
  <c r="D768"/>
  <c r="H768" s="1"/>
  <c r="B769"/>
  <c r="G769" s="1"/>
  <c r="C769"/>
  <c r="D769"/>
  <c r="B770"/>
  <c r="C770"/>
  <c r="D770"/>
  <c r="B771"/>
  <c r="C771"/>
  <c r="G771" s="1"/>
  <c r="D771"/>
  <c r="B772"/>
  <c r="C772"/>
  <c r="H772" s="1"/>
  <c r="D772"/>
  <c r="B773"/>
  <c r="C773"/>
  <c r="H773" s="1"/>
  <c r="D773"/>
  <c r="B774"/>
  <c r="C774"/>
  <c r="D774"/>
  <c r="H774"/>
  <c r="B775"/>
  <c r="C775"/>
  <c r="H775" s="1"/>
  <c r="D775"/>
  <c r="B776"/>
  <c r="C776"/>
  <c r="D776"/>
  <c r="H776" s="1"/>
  <c r="B777"/>
  <c r="G777" s="1"/>
  <c r="C777"/>
  <c r="H777" s="1"/>
  <c r="D777"/>
  <c r="B778"/>
  <c r="C778"/>
  <c r="D778"/>
  <c r="B779"/>
  <c r="G779" s="1"/>
  <c r="C779"/>
  <c r="H779" s="1"/>
  <c r="D779"/>
  <c r="B780"/>
  <c r="C780"/>
  <c r="H780" s="1"/>
  <c r="D780"/>
  <c r="B781"/>
  <c r="C781"/>
  <c r="H781" s="1"/>
  <c r="D781"/>
  <c r="B782"/>
  <c r="C782"/>
  <c r="D782"/>
  <c r="H782" s="1"/>
  <c r="B783"/>
  <c r="G783" s="1"/>
  <c r="C783"/>
  <c r="H783" s="1"/>
  <c r="D783"/>
  <c r="B784"/>
  <c r="C784"/>
  <c r="D784"/>
  <c r="H784"/>
  <c r="B785"/>
  <c r="C785"/>
  <c r="H785" s="1"/>
  <c r="D785"/>
  <c r="B786"/>
  <c r="C786"/>
  <c r="H786"/>
  <c r="D786"/>
  <c r="B787"/>
  <c r="C787"/>
  <c r="D787"/>
  <c r="G787" s="1"/>
  <c r="B788"/>
  <c r="C788"/>
  <c r="H788" s="1"/>
  <c r="D788"/>
  <c r="B789"/>
  <c r="C789"/>
  <c r="H789" s="1"/>
  <c r="D789"/>
  <c r="B790"/>
  <c r="C790"/>
  <c r="D790"/>
  <c r="H790"/>
  <c r="B791"/>
  <c r="G791"/>
  <c r="C791"/>
  <c r="H791"/>
  <c r="D791"/>
  <c r="B792"/>
  <c r="C792"/>
  <c r="D792"/>
  <c r="H792" s="1"/>
  <c r="B793"/>
  <c r="C793"/>
  <c r="D793"/>
  <c r="B794"/>
  <c r="C794"/>
  <c r="H794" s="1"/>
  <c r="D794"/>
  <c r="B795"/>
  <c r="G795"/>
  <c r="C795"/>
  <c r="H795"/>
  <c r="D795"/>
  <c r="B796"/>
  <c r="C796"/>
  <c r="H796"/>
  <c r="D796"/>
  <c r="B797"/>
  <c r="C797"/>
  <c r="D797"/>
  <c r="B798"/>
  <c r="C798"/>
  <c r="D798"/>
  <c r="H798"/>
  <c r="B799"/>
  <c r="C799"/>
  <c r="G799" s="1"/>
  <c r="D799"/>
  <c r="H799"/>
  <c r="B800"/>
  <c r="C800"/>
  <c r="D800"/>
  <c r="H800" s="1"/>
  <c r="B801"/>
  <c r="G801" s="1"/>
  <c r="C801"/>
  <c r="D801"/>
  <c r="B802"/>
  <c r="C802"/>
  <c r="D802"/>
  <c r="B803"/>
  <c r="C803"/>
  <c r="G803" s="1"/>
  <c r="D803"/>
  <c r="B804"/>
  <c r="C804"/>
  <c r="H804" s="1"/>
  <c r="D804"/>
  <c r="B805"/>
  <c r="G805"/>
  <c r="C805"/>
  <c r="H805"/>
  <c r="D805"/>
  <c r="B806"/>
  <c r="C806"/>
  <c r="D806"/>
  <c r="H806" s="1"/>
  <c r="B807"/>
  <c r="G807" s="1"/>
  <c r="C807"/>
  <c r="H807" s="1"/>
  <c r="D807"/>
  <c r="B808"/>
  <c r="C808"/>
  <c r="D808"/>
  <c r="H808"/>
  <c r="B809"/>
  <c r="G809"/>
  <c r="C809"/>
  <c r="H809"/>
  <c r="D809"/>
  <c r="B810"/>
  <c r="C810"/>
  <c r="D810"/>
  <c r="B811"/>
  <c r="G811"/>
  <c r="C811"/>
  <c r="H811"/>
  <c r="D811"/>
  <c r="B812"/>
  <c r="C812"/>
  <c r="H812"/>
  <c r="D812"/>
  <c r="B813"/>
  <c r="C813"/>
  <c r="H813"/>
  <c r="D813"/>
  <c r="G813"/>
  <c r="B814"/>
  <c r="C814"/>
  <c r="D814"/>
  <c r="H814"/>
  <c r="B815"/>
  <c r="C815"/>
  <c r="D815"/>
  <c r="G815" s="1"/>
  <c r="B816"/>
  <c r="C816"/>
  <c r="D816"/>
  <c r="H816" s="1"/>
  <c r="B817"/>
  <c r="C817"/>
  <c r="H817"/>
  <c r="D817"/>
  <c r="G817"/>
  <c r="B818"/>
  <c r="C818"/>
  <c r="H818" s="1"/>
  <c r="D818"/>
  <c r="B819"/>
  <c r="C819"/>
  <c r="G819" s="1"/>
  <c r="H819"/>
  <c r="D819"/>
  <c r="B820"/>
  <c r="C820"/>
  <c r="H820"/>
  <c r="D820"/>
  <c r="B821"/>
  <c r="G821" s="1"/>
  <c r="C821"/>
  <c r="H821" s="1"/>
  <c r="D821"/>
  <c r="B822"/>
  <c r="C822"/>
  <c r="D822"/>
  <c r="H822"/>
  <c r="B823"/>
  <c r="C823"/>
  <c r="H823" s="1"/>
  <c r="D823"/>
  <c r="B824"/>
  <c r="C824"/>
  <c r="D824"/>
  <c r="H824" s="1"/>
  <c r="B825"/>
  <c r="C825"/>
  <c r="D825"/>
  <c r="B826"/>
  <c r="C826"/>
  <c r="H826" s="1"/>
  <c r="D826"/>
  <c r="B827"/>
  <c r="G827"/>
  <c r="C827"/>
  <c r="H827"/>
  <c r="D827"/>
  <c r="B828"/>
  <c r="C828"/>
  <c r="H828"/>
  <c r="D828"/>
  <c r="B829"/>
  <c r="C829"/>
  <c r="H829"/>
  <c r="D829"/>
  <c r="B830"/>
  <c r="C830"/>
  <c r="D830"/>
  <c r="H830" s="1"/>
  <c r="B831"/>
  <c r="C831"/>
  <c r="D831"/>
  <c r="H831" s="1"/>
  <c r="B832"/>
  <c r="C832"/>
  <c r="D832"/>
  <c r="H832" s="1"/>
  <c r="B833"/>
  <c r="C833"/>
  <c r="H833"/>
  <c r="D833"/>
  <c r="G833"/>
  <c r="B834"/>
  <c r="C834"/>
  <c r="D834"/>
  <c r="B835"/>
  <c r="C835"/>
  <c r="G835"/>
  <c r="D835"/>
  <c r="B836"/>
  <c r="C836"/>
  <c r="H836"/>
  <c r="D836"/>
  <c r="B837"/>
  <c r="C837"/>
  <c r="H837"/>
  <c r="D837"/>
  <c r="B838"/>
  <c r="C838"/>
  <c r="D838"/>
  <c r="H838" s="1"/>
  <c r="B839"/>
  <c r="C839"/>
  <c r="H839"/>
  <c r="D839"/>
  <c r="G839"/>
  <c r="B840"/>
  <c r="C840"/>
  <c r="D840"/>
  <c r="H840"/>
  <c r="B841"/>
  <c r="G841"/>
  <c r="C841"/>
  <c r="H841"/>
  <c r="D841"/>
  <c r="B842"/>
  <c r="C842"/>
  <c r="H842"/>
  <c r="D842"/>
  <c r="B843"/>
  <c r="G843" s="1"/>
  <c r="C843"/>
  <c r="H843" s="1"/>
  <c r="D843"/>
  <c r="B844"/>
  <c r="C844"/>
  <c r="H844" s="1"/>
  <c r="D844"/>
  <c r="B845"/>
  <c r="C845"/>
  <c r="H845" s="1"/>
  <c r="D845"/>
  <c r="B846"/>
  <c r="C846"/>
  <c r="D846"/>
  <c r="H846" s="1"/>
  <c r="B847"/>
  <c r="G847" s="1"/>
  <c r="C847"/>
  <c r="H847" s="1"/>
  <c r="D847"/>
  <c r="B848"/>
  <c r="C848"/>
  <c r="D848"/>
  <c r="H848"/>
  <c r="B849"/>
  <c r="C849"/>
  <c r="H849" s="1"/>
  <c r="D849"/>
  <c r="B850"/>
  <c r="C850"/>
  <c r="H850"/>
  <c r="D850"/>
  <c r="B851"/>
  <c r="C851"/>
  <c r="G851"/>
  <c r="D851"/>
  <c r="B852"/>
  <c r="C852"/>
  <c r="H852"/>
  <c r="D852"/>
  <c r="B853"/>
  <c r="C853"/>
  <c r="H853"/>
  <c r="D853"/>
  <c r="B854"/>
  <c r="C854"/>
  <c r="D854"/>
  <c r="H854" s="1"/>
  <c r="B855"/>
  <c r="G855" s="1"/>
  <c r="C855"/>
  <c r="H855" s="1"/>
  <c r="D855"/>
  <c r="B856"/>
  <c r="C856"/>
  <c r="D856"/>
  <c r="H856"/>
  <c r="B857"/>
  <c r="C857"/>
  <c r="D857"/>
  <c r="B858"/>
  <c r="C858"/>
  <c r="H858"/>
  <c r="D858"/>
  <c r="B859"/>
  <c r="G859" s="1"/>
  <c r="C859"/>
  <c r="H859" s="1"/>
  <c r="D859"/>
  <c r="B860"/>
  <c r="C860"/>
  <c r="H860" s="1"/>
  <c r="D860"/>
  <c r="B861"/>
  <c r="C861"/>
  <c r="D861"/>
  <c r="B862"/>
  <c r="C862"/>
  <c r="D862"/>
  <c r="H862" s="1"/>
  <c r="B863"/>
  <c r="C863"/>
  <c r="D863"/>
  <c r="H863" s="1"/>
  <c r="B864"/>
  <c r="C864"/>
  <c r="D864"/>
  <c r="H864" s="1"/>
  <c r="B865"/>
  <c r="C865"/>
  <c r="H865"/>
  <c r="D865"/>
  <c r="G865"/>
  <c r="B866"/>
  <c r="C866"/>
  <c r="D866"/>
  <c r="B867"/>
  <c r="C867"/>
  <c r="G867"/>
  <c r="D867"/>
  <c r="B868"/>
  <c r="C868"/>
  <c r="H868"/>
  <c r="D868"/>
  <c r="B869"/>
  <c r="G869" s="1"/>
  <c r="C869"/>
  <c r="H869" s="1"/>
  <c r="D869"/>
  <c r="B870"/>
  <c r="C870"/>
  <c r="D870"/>
  <c r="H870"/>
  <c r="B871"/>
  <c r="G871"/>
  <c r="C871"/>
  <c r="H871"/>
  <c r="D871"/>
  <c r="B872"/>
  <c r="C872"/>
  <c r="D872"/>
  <c r="H872" s="1"/>
  <c r="B873"/>
  <c r="G873" s="1"/>
  <c r="C873"/>
  <c r="H873" s="1"/>
  <c r="D873"/>
  <c r="B874"/>
  <c r="C874"/>
  <c r="D874"/>
  <c r="B875"/>
  <c r="G875" s="1"/>
  <c r="C875"/>
  <c r="H875" s="1"/>
  <c r="D875"/>
  <c r="B876"/>
  <c r="C876"/>
  <c r="H876" s="1"/>
  <c r="D876"/>
  <c r="B877"/>
  <c r="C877"/>
  <c r="H877" s="1"/>
  <c r="D877"/>
  <c r="B878"/>
  <c r="C878"/>
  <c r="D878"/>
  <c r="H878" s="1"/>
  <c r="B879"/>
  <c r="G879" s="1"/>
  <c r="C879"/>
  <c r="H879" s="1"/>
  <c r="D879"/>
  <c r="B880"/>
  <c r="C880"/>
  <c r="D880"/>
  <c r="H880"/>
  <c r="B881"/>
  <c r="C881"/>
  <c r="D881"/>
  <c r="G881"/>
  <c r="B882"/>
  <c r="C882"/>
  <c r="H882" s="1"/>
  <c r="D882"/>
  <c r="B883"/>
  <c r="C883"/>
  <c r="G883" s="1"/>
  <c r="H883"/>
  <c r="D883"/>
  <c r="B884"/>
  <c r="C884"/>
  <c r="H884"/>
  <c r="D884"/>
  <c r="B885"/>
  <c r="C885"/>
  <c r="H885"/>
  <c r="D885"/>
  <c r="B886"/>
  <c r="C886"/>
  <c r="D886"/>
  <c r="H886" s="1"/>
  <c r="B887"/>
  <c r="C887"/>
  <c r="H887"/>
  <c r="D887"/>
  <c r="G887"/>
  <c r="B888"/>
  <c r="C888"/>
  <c r="D888"/>
  <c r="H888"/>
  <c r="B889"/>
  <c r="C889"/>
  <c r="D889"/>
  <c r="B890"/>
  <c r="C890"/>
  <c r="H890"/>
  <c r="D890"/>
  <c r="B891"/>
  <c r="G891" s="1"/>
  <c r="C891"/>
  <c r="H891" s="1"/>
  <c r="D891"/>
  <c r="B892"/>
  <c r="C892"/>
  <c r="H892" s="1"/>
  <c r="D892"/>
  <c r="B893"/>
  <c r="C893"/>
  <c r="H893" s="1"/>
  <c r="D893"/>
  <c r="B894"/>
  <c r="C894"/>
  <c r="D894"/>
  <c r="H894"/>
  <c r="B895"/>
  <c r="C895"/>
  <c r="D895"/>
  <c r="G895"/>
  <c r="B896"/>
  <c r="C896"/>
  <c r="D896"/>
  <c r="H896"/>
  <c r="B897"/>
  <c r="C897"/>
  <c r="H897" s="1"/>
  <c r="D897"/>
  <c r="B898"/>
  <c r="C898"/>
  <c r="D898"/>
  <c r="B899"/>
  <c r="C899"/>
  <c r="G899" s="1"/>
  <c r="D899"/>
  <c r="B900"/>
  <c r="C900"/>
  <c r="H900" s="1"/>
  <c r="D900"/>
  <c r="B901"/>
  <c r="G901"/>
  <c r="C901"/>
  <c r="H901"/>
  <c r="D901"/>
  <c r="B902"/>
  <c r="C902"/>
  <c r="D902"/>
  <c r="H902" s="1"/>
  <c r="B903"/>
  <c r="C903"/>
  <c r="H903"/>
  <c r="D903"/>
  <c r="G903"/>
  <c r="B904"/>
  <c r="C904"/>
  <c r="D904"/>
  <c r="H904"/>
  <c r="B905"/>
  <c r="G905"/>
  <c r="C905"/>
  <c r="H905"/>
  <c r="D905"/>
  <c r="B906"/>
  <c r="C906"/>
  <c r="H906"/>
  <c r="D906"/>
  <c r="B907"/>
  <c r="G907" s="1"/>
  <c r="C907"/>
  <c r="H907" s="1"/>
  <c r="D907"/>
  <c r="B908"/>
  <c r="C908"/>
  <c r="H908" s="1"/>
  <c r="D908"/>
  <c r="B909"/>
  <c r="C909"/>
  <c r="H909" s="1"/>
  <c r="D909"/>
  <c r="B910"/>
  <c r="C910"/>
  <c r="D910"/>
  <c r="H910" s="1"/>
  <c r="B911"/>
  <c r="G911" s="1"/>
  <c r="C911"/>
  <c r="D911"/>
  <c r="H911"/>
  <c r="B912"/>
  <c r="C912"/>
  <c r="D912"/>
  <c r="H912"/>
  <c r="B913"/>
  <c r="C913"/>
  <c r="H913" s="1"/>
  <c r="D913"/>
  <c r="B914"/>
  <c r="C914"/>
  <c r="D914"/>
  <c r="H914" s="1"/>
  <c r="B915"/>
  <c r="C915"/>
  <c r="G915"/>
  <c r="D915"/>
  <c r="B916"/>
  <c r="C916"/>
  <c r="H916"/>
  <c r="D916"/>
  <c r="B917"/>
  <c r="C917"/>
  <c r="H917"/>
  <c r="D917"/>
  <c r="B918"/>
  <c r="C918"/>
  <c r="D918"/>
  <c r="H918" s="1"/>
  <c r="B919"/>
  <c r="G919" s="1"/>
  <c r="C919"/>
  <c r="H919" s="1"/>
  <c r="D919"/>
  <c r="B920"/>
  <c r="C920"/>
  <c r="D920"/>
  <c r="H920"/>
  <c r="B921"/>
  <c r="C921"/>
  <c r="D921"/>
  <c r="B922"/>
  <c r="C922"/>
  <c r="H922"/>
  <c r="D922"/>
  <c r="B923"/>
  <c r="G923" s="1"/>
  <c r="C923"/>
  <c r="H923" s="1"/>
  <c r="D923"/>
  <c r="B924"/>
  <c r="C924"/>
  <c r="H924" s="1"/>
  <c r="D924"/>
  <c r="B925"/>
  <c r="C925"/>
  <c r="D925"/>
  <c r="B926"/>
  <c r="C926"/>
  <c r="D926"/>
  <c r="H926" s="1"/>
  <c r="B927"/>
  <c r="C927"/>
  <c r="D927"/>
  <c r="B928"/>
  <c r="C928"/>
  <c r="D928"/>
  <c r="H928"/>
  <c r="B929"/>
  <c r="C929"/>
  <c r="H929" s="1"/>
  <c r="D929"/>
  <c r="B930"/>
  <c r="C930"/>
  <c r="D930"/>
  <c r="B931"/>
  <c r="C931"/>
  <c r="G931" s="1"/>
  <c r="D931"/>
  <c r="B932"/>
  <c r="C932"/>
  <c r="H932" s="1"/>
  <c r="D932"/>
  <c r="B933"/>
  <c r="G933"/>
  <c r="C933"/>
  <c r="H933"/>
  <c r="D933"/>
  <c r="B934"/>
  <c r="C934"/>
  <c r="D934"/>
  <c r="H934" s="1"/>
  <c r="B935"/>
  <c r="G935" s="1"/>
  <c r="C935"/>
  <c r="H935" s="1"/>
  <c r="D935"/>
  <c r="B936"/>
  <c r="C936"/>
  <c r="D936"/>
  <c r="H936"/>
  <c r="B937"/>
  <c r="C937"/>
  <c r="H937" s="1"/>
  <c r="D937"/>
  <c r="B938"/>
  <c r="C938"/>
  <c r="D938"/>
  <c r="B939"/>
  <c r="G939" s="1"/>
  <c r="C939"/>
  <c r="H939" s="1"/>
  <c r="D939"/>
  <c r="B940"/>
  <c r="C940"/>
  <c r="H940" s="1"/>
  <c r="D940"/>
  <c r="B941"/>
  <c r="C941"/>
  <c r="H941" s="1"/>
  <c r="D941"/>
  <c r="B942"/>
  <c r="C942"/>
  <c r="H942"/>
  <c r="D942"/>
  <c r="B943"/>
  <c r="G943" s="1"/>
  <c r="C943"/>
  <c r="D943"/>
  <c r="H943"/>
  <c r="B944"/>
  <c r="C944"/>
  <c r="D944"/>
  <c r="H944"/>
  <c r="B945"/>
  <c r="C945"/>
  <c r="H945" s="1"/>
  <c r="D945"/>
  <c r="B946"/>
  <c r="C946"/>
  <c r="D946"/>
  <c r="H946" s="1"/>
  <c r="B947"/>
  <c r="C947"/>
  <c r="D947"/>
  <c r="G947" s="1"/>
  <c r="B948"/>
  <c r="C948"/>
  <c r="H948" s="1"/>
  <c r="D948"/>
  <c r="B949"/>
  <c r="G949"/>
  <c r="C949"/>
  <c r="H949"/>
  <c r="D949"/>
  <c r="B950"/>
  <c r="C950"/>
  <c r="D950"/>
  <c r="H950" s="1"/>
  <c r="B951"/>
  <c r="C951"/>
  <c r="H951"/>
  <c r="D951"/>
  <c r="G951"/>
  <c r="B952"/>
  <c r="C952"/>
  <c r="D952"/>
  <c r="H952"/>
  <c r="B953"/>
  <c r="C953"/>
  <c r="D953"/>
  <c r="B954"/>
  <c r="C954"/>
  <c r="H954"/>
  <c r="D954"/>
  <c r="B955"/>
  <c r="G955" s="1"/>
  <c r="C955"/>
  <c r="H955" s="1"/>
  <c r="D955"/>
  <c r="B956"/>
  <c r="C956"/>
  <c r="H956" s="1"/>
  <c r="D956"/>
  <c r="B957"/>
  <c r="C957"/>
  <c r="H957" s="1"/>
  <c r="D957"/>
  <c r="B958"/>
  <c r="C958"/>
  <c r="H958" s="1"/>
  <c r="D958"/>
  <c r="B959"/>
  <c r="C959"/>
  <c r="D959"/>
  <c r="H959"/>
  <c r="B960"/>
  <c r="C960"/>
  <c r="D960"/>
  <c r="H960"/>
  <c r="B961"/>
  <c r="C961"/>
  <c r="H961" s="1"/>
  <c r="D961"/>
  <c r="B962"/>
  <c r="C962"/>
  <c r="D962"/>
  <c r="B963"/>
  <c r="C963"/>
  <c r="G963" s="1"/>
  <c r="D963"/>
  <c r="B964"/>
  <c r="C964"/>
  <c r="H964" s="1"/>
  <c r="D964"/>
  <c r="B965"/>
  <c r="C965"/>
  <c r="H965" s="1"/>
  <c r="D965"/>
  <c r="B966"/>
  <c r="C966"/>
  <c r="D966"/>
  <c r="H966"/>
  <c r="B967"/>
  <c r="C967"/>
  <c r="H967" s="1"/>
  <c r="D967"/>
  <c r="B968"/>
  <c r="C968"/>
  <c r="D968"/>
  <c r="H968" s="1"/>
  <c r="B969"/>
  <c r="C969"/>
  <c r="H969"/>
  <c r="D969"/>
  <c r="B970"/>
  <c r="C970"/>
  <c r="D970"/>
  <c r="H970" s="1"/>
  <c r="B971"/>
  <c r="C971"/>
  <c r="D971"/>
  <c r="B972"/>
  <c r="C972"/>
  <c r="D972"/>
  <c r="B973"/>
  <c r="G973" s="1"/>
  <c r="C973"/>
  <c r="H973" s="1"/>
  <c r="D973"/>
  <c r="B974"/>
  <c r="C974"/>
  <c r="H974" s="1"/>
  <c r="D974"/>
  <c r="B975"/>
  <c r="C975"/>
  <c r="H975" s="1"/>
  <c r="D975"/>
  <c r="B976"/>
  <c r="C976"/>
  <c r="H976" s="1"/>
  <c r="D976"/>
  <c r="B977"/>
  <c r="B978"/>
  <c r="B979"/>
  <c r="B980"/>
  <c r="C980"/>
  <c r="H980"/>
  <c r="D980"/>
  <c r="B981"/>
  <c r="C981"/>
  <c r="H981"/>
  <c r="D981"/>
  <c r="G981"/>
  <c r="B982"/>
  <c r="C982"/>
  <c r="H982" s="1"/>
  <c r="D982"/>
  <c r="B983"/>
  <c r="B984"/>
  <c r="B985"/>
  <c r="C985"/>
  <c r="G985" s="1"/>
  <c r="H985"/>
  <c r="D985"/>
  <c r="B986"/>
  <c r="C986"/>
  <c r="H986"/>
  <c r="D986"/>
  <c r="B987"/>
  <c r="G987" s="1"/>
  <c r="C987"/>
  <c r="H987" s="1"/>
  <c r="D987"/>
  <c r="B988"/>
  <c r="C988"/>
  <c r="D988"/>
  <c r="H988"/>
  <c r="B989"/>
  <c r="C989"/>
  <c r="H989" s="1"/>
  <c r="D989"/>
  <c r="B990"/>
  <c r="B991"/>
  <c r="C991"/>
  <c r="G991" s="1"/>
  <c r="H991"/>
  <c r="D991"/>
  <c r="B992"/>
  <c r="C992"/>
  <c r="H992"/>
  <c r="D992"/>
  <c r="B993"/>
  <c r="G993" s="1"/>
  <c r="C993"/>
  <c r="H993" s="1"/>
  <c r="D993"/>
  <c r="B994"/>
  <c r="C994"/>
  <c r="D994"/>
  <c r="H994"/>
  <c r="B995"/>
  <c r="C995"/>
  <c r="H995" s="1"/>
  <c r="D995"/>
  <c r="B996"/>
  <c r="C996"/>
  <c r="D996"/>
  <c r="H996" s="1"/>
  <c r="B997"/>
  <c r="G997" s="1"/>
  <c r="C997"/>
  <c r="D997"/>
  <c r="B998"/>
  <c r="C998"/>
  <c r="H998"/>
  <c r="D998"/>
  <c r="B999"/>
  <c r="G999" s="1"/>
  <c r="C999"/>
  <c r="H999" s="1"/>
  <c r="D999"/>
  <c r="B1000"/>
  <c r="B1001"/>
  <c r="C1001"/>
  <c r="H1001"/>
  <c r="D1001"/>
  <c r="G1001"/>
  <c r="B1002"/>
  <c r="C1002"/>
  <c r="D1002"/>
  <c r="H1002"/>
  <c r="B1003"/>
  <c r="C1003"/>
  <c r="D1003"/>
  <c r="G1003" s="1"/>
  <c r="B1004"/>
  <c r="C1004"/>
  <c r="H1004" s="1"/>
  <c r="D1004"/>
  <c r="B1005"/>
  <c r="G1005"/>
  <c r="C1005"/>
  <c r="H1005"/>
  <c r="D1005"/>
  <c r="B1006"/>
  <c r="B1007"/>
  <c r="G1007"/>
  <c r="C1007"/>
  <c r="H1007"/>
  <c r="D1007"/>
  <c r="B1008"/>
  <c r="C1008"/>
  <c r="D1008"/>
  <c r="H1008" s="1"/>
  <c r="B1009"/>
  <c r="C1009"/>
  <c r="D1009"/>
  <c r="B1010"/>
  <c r="C1010"/>
  <c r="H1010" s="1"/>
  <c r="D1010"/>
  <c r="B1011"/>
  <c r="G1011"/>
  <c r="C1011"/>
  <c r="H1011"/>
  <c r="D1011"/>
  <c r="B1012"/>
  <c r="B1013"/>
  <c r="C1013"/>
  <c r="H1013" s="1"/>
  <c r="D1013"/>
  <c r="B1014"/>
  <c r="C1014"/>
  <c r="D1014"/>
  <c r="H1014" s="1"/>
  <c r="B1015"/>
  <c r="G1015" s="1"/>
  <c r="C1015"/>
  <c r="D1015"/>
  <c r="B1016"/>
  <c r="B1017"/>
  <c r="G1017"/>
  <c r="C1017"/>
  <c r="H1017"/>
  <c r="D1017"/>
  <c r="B1018"/>
  <c r="C1018"/>
  <c r="D1018"/>
  <c r="H1018" s="1"/>
  <c r="B1019"/>
  <c r="G1019" s="1"/>
  <c r="C1019"/>
  <c r="H1019" s="1"/>
  <c r="D1019"/>
  <c r="B1020"/>
  <c r="C1020"/>
  <c r="D1020"/>
  <c r="H1020"/>
  <c r="B1021"/>
  <c r="C1021"/>
  <c r="H1021" s="1"/>
  <c r="D1021"/>
  <c r="B1022"/>
  <c r="C1022"/>
  <c r="H1022" s="1"/>
  <c r="D1022"/>
  <c r="B1023"/>
  <c r="B1024"/>
  <c r="C1024"/>
  <c r="H1024"/>
  <c r="D1024"/>
  <c r="B1025"/>
  <c r="C1025"/>
  <c r="H1025"/>
  <c r="D1025"/>
  <c r="B1026"/>
  <c r="C1026"/>
  <c r="D1026"/>
  <c r="H1026" s="1"/>
  <c r="B1027"/>
  <c r="B1028"/>
  <c r="C1028"/>
  <c r="D1028"/>
  <c r="H1028"/>
  <c r="B1029"/>
  <c r="C1029"/>
  <c r="H1029" s="1"/>
  <c r="D1029"/>
  <c r="B1030"/>
  <c r="C1030"/>
  <c r="D1030"/>
  <c r="H1030" s="1"/>
  <c r="B1031"/>
  <c r="C1031"/>
  <c r="D1031"/>
  <c r="G1031" s="1"/>
  <c r="B1032"/>
  <c r="C1032"/>
  <c r="H1032" s="1"/>
  <c r="D1032"/>
  <c r="B1033"/>
  <c r="G1033"/>
  <c r="C1033"/>
  <c r="H1033"/>
  <c r="D1033"/>
  <c r="B1034"/>
  <c r="B1035"/>
  <c r="C1035"/>
  <c r="D1035"/>
  <c r="B1036"/>
  <c r="C1036"/>
  <c r="D1036"/>
  <c r="H1036" s="1"/>
  <c r="B1037"/>
  <c r="C1037"/>
  <c r="G1037"/>
  <c r="D1037"/>
  <c r="B1038"/>
  <c r="C1038"/>
  <c r="H1038"/>
  <c r="D1038"/>
  <c r="B1039"/>
  <c r="B1040"/>
  <c r="B1041"/>
  <c r="B1042"/>
  <c r="C1042"/>
  <c r="D1042"/>
  <c r="H1042"/>
  <c r="B1043"/>
  <c r="C1043"/>
  <c r="G1043" s="1"/>
  <c r="H1043"/>
  <c r="D1043"/>
  <c r="B1044"/>
  <c r="C1044"/>
  <c r="H1044"/>
  <c r="D1044"/>
  <c r="B1045"/>
  <c r="G1045" s="1"/>
  <c r="C1045"/>
  <c r="H1045" s="1"/>
  <c r="D1045"/>
  <c r="B1046"/>
  <c r="C1046"/>
  <c r="D1046"/>
  <c r="H1046"/>
  <c r="B1047"/>
  <c r="C1047"/>
  <c r="H1047" s="1"/>
  <c r="D1047"/>
  <c r="B1048"/>
  <c r="C1048"/>
  <c r="D1048"/>
  <c r="H1048" s="1"/>
  <c r="B1049"/>
  <c r="B1050"/>
  <c r="B1051"/>
  <c r="C1051"/>
  <c r="H1051"/>
  <c r="D1051"/>
  <c r="G1051"/>
  <c r="B1052"/>
  <c r="C1052"/>
  <c r="D1052"/>
  <c r="H1052"/>
  <c r="B1053"/>
  <c r="C1053"/>
  <c r="D1053"/>
  <c r="G1053" s="1"/>
  <c r="B1054"/>
  <c r="C1054"/>
  <c r="D1054"/>
  <c r="H1054"/>
  <c r="B1055"/>
  <c r="C1055"/>
  <c r="D1055"/>
  <c r="B1056"/>
  <c r="C1056"/>
  <c r="D1056"/>
  <c r="H1056" s="1"/>
  <c r="B1057"/>
  <c r="C1057"/>
  <c r="D1057"/>
  <c r="B1058"/>
  <c r="B1059"/>
  <c r="B1060"/>
  <c r="C1060"/>
  <c r="D1060"/>
  <c r="H1060"/>
  <c r="B1061"/>
  <c r="C1061"/>
  <c r="D1061"/>
  <c r="B1062"/>
  <c r="C1062"/>
  <c r="H1062"/>
  <c r="D1062"/>
  <c r="B1063"/>
  <c r="C1063"/>
  <c r="H1063"/>
  <c r="D1063"/>
  <c r="G1063"/>
  <c r="B1064"/>
  <c r="C1064"/>
  <c r="H1064" s="1"/>
  <c r="D1064"/>
  <c r="B1065"/>
  <c r="C1065"/>
  <c r="D1065"/>
  <c r="B1066"/>
  <c r="C1066"/>
  <c r="D1066"/>
  <c r="H1066" s="1"/>
  <c r="B1067"/>
  <c r="G1067" s="1"/>
  <c r="C1067"/>
  <c r="D1067"/>
  <c r="H1067"/>
  <c r="B1068"/>
  <c r="C1068"/>
  <c r="D1068"/>
  <c r="H1068"/>
  <c r="B1069"/>
  <c r="C1069"/>
  <c r="D1069"/>
  <c r="G1069"/>
  <c r="B1070"/>
  <c r="C1070"/>
  <c r="D1070"/>
  <c r="H1070"/>
  <c r="B1071"/>
  <c r="C1071"/>
  <c r="H1071" s="1"/>
  <c r="D1071"/>
  <c r="B1072"/>
  <c r="C1072"/>
  <c r="H1072" s="1"/>
  <c r="D1072"/>
  <c r="B1073"/>
  <c r="G1073"/>
  <c r="C1073"/>
  <c r="H1073"/>
  <c r="D1073"/>
  <c r="B1074"/>
  <c r="C1074"/>
  <c r="D1074"/>
  <c r="H1074" s="1"/>
  <c r="B1075"/>
  <c r="C1075"/>
  <c r="H1075"/>
  <c r="D1075"/>
  <c r="G1075"/>
  <c r="B1076"/>
  <c r="C1076"/>
  <c r="D1076"/>
  <c r="H1076"/>
  <c r="B1077"/>
  <c r="B1078"/>
  <c r="C1078"/>
  <c r="D1078"/>
  <c r="H1078" s="1"/>
  <c r="B1079"/>
  <c r="C1079"/>
  <c r="D1079"/>
  <c r="G1079" s="1"/>
  <c r="B1080"/>
  <c r="C1080"/>
  <c r="H1080" s="1"/>
  <c r="D1080"/>
  <c r="B1081"/>
  <c r="C1081"/>
  <c r="H1081" s="1"/>
  <c r="D1081"/>
  <c r="B1082"/>
  <c r="C1082"/>
  <c r="D1082"/>
  <c r="H1082"/>
  <c r="B1083"/>
  <c r="C1083"/>
  <c r="H1083" s="1"/>
  <c r="D1083"/>
  <c r="B1084"/>
  <c r="C1084"/>
  <c r="D1084"/>
  <c r="H1084" s="1"/>
  <c r="B1085"/>
  <c r="G1085" s="1"/>
  <c r="C1085"/>
  <c r="H1085" s="1"/>
  <c r="D1085"/>
  <c r="B1086"/>
  <c r="C1086"/>
  <c r="H1086" s="1"/>
  <c r="D1086"/>
  <c r="B1087"/>
  <c r="G1087"/>
  <c r="C1087"/>
  <c r="H1087"/>
  <c r="D1087"/>
  <c r="B1088"/>
  <c r="C1088"/>
  <c r="H1088"/>
  <c r="D1088"/>
  <c r="B1089"/>
  <c r="B1090"/>
  <c r="B1091"/>
  <c r="C1091"/>
  <c r="H1091"/>
  <c r="D1091"/>
  <c r="G1091"/>
  <c r="B1092"/>
  <c r="C1092"/>
  <c r="D1092"/>
  <c r="H1092"/>
  <c r="B1093"/>
  <c r="G1093"/>
  <c r="C1093"/>
  <c r="H1093"/>
  <c r="D1093"/>
  <c r="B1094"/>
  <c r="C1094"/>
  <c r="H1094"/>
  <c r="D1094"/>
  <c r="B1095"/>
  <c r="G1095" s="1"/>
  <c r="C1095"/>
  <c r="H1095" s="1"/>
  <c r="D1095"/>
  <c r="B1096"/>
  <c r="C1096"/>
  <c r="D1096"/>
  <c r="H1096"/>
  <c r="B1097"/>
  <c r="B1098"/>
  <c r="C1098"/>
  <c r="D1098"/>
  <c r="H1098" s="1"/>
  <c r="B1099"/>
  <c r="C1099"/>
  <c r="D1099"/>
  <c r="B1100"/>
  <c r="C1100"/>
  <c r="D1100"/>
  <c r="H1100"/>
  <c r="B1101"/>
  <c r="C1101"/>
  <c r="D1101"/>
  <c r="B1102"/>
  <c r="C1102"/>
  <c r="H1102"/>
  <c r="D1102"/>
  <c r="B1103"/>
  <c r="C1103"/>
  <c r="H1103"/>
  <c r="D1103"/>
  <c r="B1104"/>
  <c r="C1104"/>
  <c r="D1104"/>
  <c r="H1104" s="1"/>
  <c r="B1105"/>
  <c r="B1106"/>
  <c r="B1107"/>
  <c r="C1107"/>
  <c r="D1107"/>
  <c r="B1108"/>
  <c r="C1108"/>
  <c r="D1108"/>
  <c r="H1108"/>
  <c r="B1109"/>
  <c r="C1109"/>
  <c r="D1109"/>
  <c r="G1109" s="1"/>
  <c r="B1110"/>
  <c r="C1110"/>
  <c r="D1110"/>
  <c r="H1110" s="1"/>
  <c r="B1111"/>
  <c r="C1111"/>
  <c r="H1111"/>
  <c r="D1111"/>
  <c r="G1111"/>
  <c r="B1112"/>
  <c r="C1112"/>
  <c r="D1112"/>
  <c r="B1113"/>
  <c r="B1114"/>
  <c r="C1114"/>
  <c r="H1114" s="1"/>
  <c r="D1114"/>
  <c r="B1115"/>
  <c r="C1115"/>
  <c r="H1115" s="1"/>
  <c r="D1115"/>
  <c r="B1116"/>
  <c r="C1116"/>
  <c r="D1116"/>
  <c r="H1116" s="1"/>
  <c r="B1117"/>
  <c r="B1118"/>
  <c r="C1118"/>
  <c r="D1118"/>
  <c r="H1118"/>
  <c r="B1119"/>
  <c r="C1119"/>
  <c r="D1119"/>
  <c r="B1120"/>
  <c r="B1121"/>
  <c r="G1121"/>
  <c r="C1121"/>
  <c r="H1121"/>
  <c r="D1121"/>
  <c r="B1122"/>
  <c r="C1122"/>
  <c r="D1122"/>
  <c r="H1122" s="1"/>
  <c r="B1123"/>
  <c r="C1123"/>
  <c r="D1123"/>
  <c r="B1124"/>
  <c r="C1124"/>
  <c r="D1124"/>
  <c r="H1124" s="1"/>
  <c r="B1125"/>
  <c r="C1125"/>
  <c r="D1125"/>
  <c r="B1126"/>
  <c r="C1126"/>
  <c r="D1126"/>
  <c r="B1127"/>
  <c r="C1127"/>
  <c r="G1127" s="1"/>
  <c r="D1127"/>
  <c r="B1128"/>
  <c r="C1128"/>
  <c r="D1128"/>
  <c r="B1129"/>
  <c r="C1129"/>
  <c r="H1129" s="1"/>
  <c r="D1129"/>
  <c r="B1130"/>
  <c r="C1130"/>
  <c r="D1130"/>
  <c r="H1130"/>
  <c r="B1131"/>
  <c r="C1131"/>
  <c r="D1131"/>
  <c r="H1131" s="1"/>
  <c r="B1132"/>
  <c r="C1132"/>
  <c r="D1132"/>
  <c r="H1132" s="1"/>
  <c r="B1133"/>
  <c r="C1133"/>
  <c r="H1133"/>
  <c r="D1133"/>
  <c r="G1133"/>
  <c r="B1134"/>
  <c r="B1135"/>
  <c r="C1135"/>
  <c r="H1135"/>
  <c r="D1135"/>
  <c r="B1136"/>
  <c r="C1136"/>
  <c r="D1136"/>
  <c r="H1136" s="1"/>
  <c r="B1137"/>
  <c r="G1137" s="1"/>
  <c r="C1137"/>
  <c r="D1137"/>
  <c r="H1137"/>
  <c r="B1138"/>
  <c r="C1138"/>
  <c r="D1138"/>
  <c r="H1138"/>
  <c r="B1139"/>
  <c r="C1139"/>
  <c r="D1139"/>
  <c r="B1140"/>
  <c r="B1141"/>
  <c r="C1141"/>
  <c r="D1141"/>
  <c r="B1142"/>
  <c r="C1142"/>
  <c r="D1142"/>
  <c r="H1142"/>
  <c r="B1143"/>
  <c r="C1143"/>
  <c r="D1143"/>
  <c r="H1143" s="1"/>
  <c r="B1144"/>
  <c r="B1145"/>
  <c r="B1146"/>
  <c r="B1147"/>
  <c r="C1147"/>
  <c r="D1147"/>
  <c r="H1147"/>
  <c r="B1148"/>
  <c r="C1148"/>
  <c r="D1148"/>
  <c r="H1148"/>
  <c r="B1149"/>
  <c r="B1150"/>
  <c r="C1150"/>
  <c r="H1150"/>
  <c r="D1150"/>
  <c r="B1151"/>
  <c r="C1151"/>
  <c r="G1151"/>
  <c r="D1151"/>
  <c r="B1152"/>
  <c r="C1152"/>
  <c r="H1152"/>
  <c r="D1152"/>
  <c r="B1153"/>
  <c r="C1153"/>
  <c r="H1153"/>
  <c r="D1153"/>
  <c r="B1154"/>
  <c r="C1154"/>
  <c r="D1154"/>
  <c r="H1154" s="1"/>
  <c r="B1155"/>
  <c r="G1155" s="1"/>
  <c r="C1155"/>
  <c r="D1155"/>
  <c r="H1155"/>
  <c r="B1156"/>
  <c r="C1156"/>
  <c r="D1156"/>
  <c r="H1156"/>
  <c r="B1157"/>
  <c r="C1157"/>
  <c r="D1157"/>
  <c r="B1158"/>
  <c r="B1159"/>
  <c r="B1160"/>
  <c r="C1160"/>
  <c r="D1160"/>
  <c r="H1160" s="1"/>
  <c r="B1161"/>
  <c r="G1161" s="1"/>
  <c r="C1161"/>
  <c r="D1161"/>
  <c r="H1161" s="1"/>
  <c r="B1162"/>
  <c r="C1162"/>
  <c r="D1162"/>
  <c r="H1162"/>
  <c r="B1163"/>
  <c r="C1163"/>
  <c r="D1163"/>
  <c r="B1164"/>
  <c r="C1164"/>
  <c r="H1164"/>
  <c r="D1164"/>
  <c r="B1165"/>
  <c r="C1165"/>
  <c r="H1165"/>
  <c r="D1165"/>
  <c r="B1166"/>
  <c r="B1167"/>
  <c r="C1167"/>
  <c r="G1167" s="1"/>
  <c r="D1167"/>
  <c r="H1167"/>
  <c r="B1168"/>
  <c r="C1168"/>
  <c r="D1168"/>
  <c r="H1168" s="1"/>
  <c r="B1169"/>
  <c r="C1169"/>
  <c r="H1169"/>
  <c r="D1169"/>
  <c r="G1169"/>
  <c r="B1170"/>
  <c r="C1170"/>
  <c r="D1170"/>
  <c r="B1171"/>
  <c r="C1171"/>
  <c r="G1171" s="1"/>
  <c r="D1171"/>
  <c r="B1172"/>
  <c r="C1172"/>
  <c r="H1172"/>
  <c r="D1172"/>
  <c r="B1173"/>
  <c r="C1173"/>
  <c r="H1173" s="1"/>
  <c r="D1173"/>
  <c r="B1174"/>
  <c r="B1175"/>
  <c r="B1176"/>
  <c r="C1176"/>
  <c r="D1176"/>
  <c r="B1177"/>
  <c r="C1177"/>
  <c r="H1177" s="1"/>
  <c r="D1177"/>
  <c r="B1178"/>
  <c r="C1178"/>
  <c r="D1178"/>
  <c r="H1178"/>
  <c r="B1179"/>
  <c r="C1179"/>
  <c r="D1179"/>
  <c r="B1180"/>
  <c r="C1180"/>
  <c r="D1180"/>
  <c r="H1180" s="1"/>
  <c r="B1181"/>
  <c r="C1181"/>
  <c r="D1181"/>
  <c r="B1182"/>
  <c r="C1182"/>
  <c r="D1182"/>
  <c r="B1183"/>
  <c r="C1183"/>
  <c r="D1183"/>
  <c r="H1183" s="1"/>
  <c r="B1184"/>
  <c r="C1184"/>
  <c r="H1184"/>
  <c r="D1184"/>
  <c r="B1185"/>
  <c r="C1185"/>
  <c r="D1185"/>
  <c r="B1186"/>
  <c r="C1186"/>
  <c r="D1186"/>
  <c r="H1186"/>
  <c r="B1187"/>
  <c r="G1187"/>
  <c r="C1187"/>
  <c r="H1187"/>
  <c r="D1187"/>
  <c r="B1188"/>
  <c r="C1188"/>
  <c r="D1188"/>
  <c r="H1188" s="1"/>
  <c r="B1189"/>
  <c r="C1189"/>
  <c r="D1189"/>
  <c r="H1189"/>
  <c r="B1190"/>
  <c r="C1190"/>
  <c r="D1190"/>
  <c r="H1190"/>
  <c r="B1191"/>
  <c r="C1191"/>
  <c r="G1191" s="1"/>
  <c r="D1191"/>
  <c r="B1192"/>
  <c r="B1193"/>
  <c r="C1193"/>
  <c r="D1193"/>
  <c r="B1194"/>
  <c r="C1194"/>
  <c r="D1194"/>
  <c r="H1194" s="1"/>
  <c r="B1195"/>
  <c r="C1195"/>
  <c r="H1195"/>
  <c r="D1195"/>
  <c r="B1196"/>
  <c r="C1196"/>
  <c r="D1196"/>
  <c r="H1196" s="1"/>
  <c r="B1197"/>
  <c r="C1197"/>
  <c r="G1197"/>
  <c r="D1197"/>
  <c r="H1197" s="1"/>
  <c r="B1198"/>
  <c r="C1198"/>
  <c r="D1198"/>
  <c r="B1199"/>
  <c r="C1199"/>
  <c r="H1199" s="1"/>
  <c r="D1199"/>
  <c r="B1200"/>
  <c r="C1200"/>
  <c r="D1200"/>
  <c r="B1201"/>
  <c r="G1201"/>
  <c r="C1201"/>
  <c r="H1201"/>
  <c r="D1201"/>
  <c r="B1202"/>
  <c r="B1203"/>
  <c r="C1203"/>
  <c r="G1203" s="1"/>
  <c r="D1203"/>
  <c r="B1204"/>
  <c r="C1204"/>
  <c r="D1204"/>
  <c r="B1205"/>
  <c r="B1206"/>
  <c r="B1207"/>
  <c r="B1208"/>
  <c r="C1208"/>
  <c r="D1208"/>
  <c r="H1208"/>
  <c r="B1209"/>
  <c r="C1209"/>
  <c r="D1209"/>
  <c r="B1210"/>
  <c r="B1211"/>
  <c r="G1211"/>
  <c r="C1211"/>
  <c r="H1211"/>
  <c r="D1211"/>
  <c r="B1212"/>
  <c r="C1212"/>
  <c r="D1212"/>
  <c r="H1212" s="1"/>
  <c r="B1213"/>
  <c r="C1213"/>
  <c r="D1213"/>
  <c r="H1213"/>
  <c r="B1214"/>
  <c r="B1215"/>
  <c r="C1215"/>
  <c r="H1215"/>
  <c r="D1215"/>
  <c r="G1215"/>
  <c r="B1216"/>
  <c r="C1216"/>
  <c r="H1216" s="1"/>
  <c r="D1216"/>
  <c r="B1217"/>
  <c r="G1217"/>
  <c r="C1217"/>
  <c r="H1217"/>
  <c r="D1217"/>
  <c r="B1218"/>
  <c r="B1219"/>
  <c r="C1219"/>
  <c r="D1219"/>
  <c r="B1220"/>
  <c r="C1220"/>
  <c r="H1220"/>
  <c r="D1220"/>
  <c r="B1221"/>
  <c r="C1221"/>
  <c r="H1221"/>
  <c r="D1221"/>
  <c r="G1221"/>
  <c r="B1222"/>
  <c r="C1222"/>
  <c r="D1222"/>
  <c r="H1222"/>
  <c r="B1223"/>
  <c r="C1223"/>
  <c r="D1223"/>
  <c r="G1223"/>
  <c r="B1224"/>
  <c r="C1224"/>
  <c r="D1224"/>
  <c r="H1224"/>
  <c r="B1225"/>
  <c r="B1226"/>
  <c r="B1227"/>
  <c r="G1227"/>
  <c r="C1227"/>
  <c r="H1227"/>
  <c r="D1227"/>
  <c r="B1228"/>
  <c r="C1228"/>
  <c r="H1228"/>
  <c r="D1228"/>
  <c r="B1229"/>
  <c r="C1229"/>
  <c r="D1229"/>
  <c r="B1230"/>
  <c r="C1230"/>
  <c r="D1230"/>
  <c r="H1230"/>
  <c r="B1231"/>
  <c r="C1231"/>
  <c r="D1231"/>
  <c r="B1232"/>
  <c r="C1232"/>
  <c r="H1232"/>
  <c r="D1232"/>
  <c r="B1233"/>
  <c r="C1233"/>
  <c r="H1233"/>
  <c r="D1233"/>
  <c r="G1233"/>
  <c r="B1234"/>
  <c r="C1234"/>
  <c r="H1234" s="1"/>
  <c r="D1234"/>
  <c r="B1235"/>
  <c r="C1235"/>
  <c r="D1235"/>
  <c r="B1236"/>
  <c r="C1236"/>
  <c r="D1236"/>
  <c r="H1236" s="1"/>
  <c r="B1237"/>
  <c r="C1237"/>
  <c r="D1237"/>
  <c r="B1238"/>
  <c r="C1238"/>
  <c r="D1238"/>
  <c r="H1238" s="1"/>
  <c r="B1239"/>
  <c r="C1239"/>
  <c r="H1239"/>
  <c r="D1239"/>
  <c r="B1240"/>
  <c r="C1240"/>
  <c r="D1240"/>
  <c r="H1240" s="1"/>
  <c r="B1241"/>
  <c r="C1241"/>
  <c r="D1241"/>
  <c r="H1241" s="1"/>
  <c r="B1242"/>
  <c r="C1242"/>
  <c r="D1242"/>
  <c r="B1243"/>
  <c r="C1243"/>
  <c r="D1243"/>
  <c r="B1244"/>
  <c r="C1244"/>
  <c r="H1244" s="1"/>
  <c r="D1244"/>
  <c r="B1245"/>
  <c r="C1245"/>
  <c r="D1245"/>
  <c r="B1246"/>
  <c r="C1246"/>
  <c r="D1246"/>
  <c r="H1246" s="1"/>
  <c r="B1247"/>
  <c r="C1247"/>
  <c r="D1247"/>
  <c r="B1248"/>
  <c r="C1248"/>
  <c r="H1248"/>
  <c r="D1248"/>
  <c r="B1249"/>
  <c r="C1249"/>
  <c r="D1249"/>
  <c r="H1249"/>
  <c r="B1250"/>
  <c r="C1250"/>
  <c r="H1250" s="1"/>
  <c r="D1250"/>
  <c r="B1251"/>
  <c r="C1251"/>
  <c r="G1251" s="1"/>
  <c r="H1251"/>
  <c r="D1251"/>
  <c r="B1252"/>
  <c r="C1252"/>
  <c r="D1252"/>
  <c r="H1252" s="1"/>
  <c r="B1253"/>
  <c r="C1253"/>
  <c r="D1253"/>
  <c r="B1254"/>
  <c r="C1254"/>
  <c r="D1254"/>
  <c r="H1254"/>
  <c r="B1255"/>
  <c r="G1255"/>
  <c r="C1255"/>
  <c r="H1255"/>
  <c r="D1255"/>
  <c r="B1256"/>
  <c r="C1256"/>
  <c r="D1256"/>
  <c r="H1256" s="1"/>
  <c r="B1257"/>
  <c r="C1257"/>
  <c r="H1257"/>
  <c r="D1257"/>
  <c r="B1258"/>
  <c r="C1258"/>
  <c r="D1258"/>
  <c r="H1258" s="1"/>
  <c r="B1259"/>
  <c r="C1259"/>
  <c r="H1259"/>
  <c r="D1259"/>
  <c r="B1260"/>
  <c r="C1260"/>
  <c r="D1260"/>
  <c r="H1260" s="1"/>
  <c r="B1261"/>
  <c r="C1261"/>
  <c r="G1261"/>
  <c r="D1261"/>
  <c r="H1261" s="1"/>
  <c r="B1262"/>
  <c r="C1262"/>
  <c r="D1262"/>
  <c r="B1263"/>
  <c r="C1263"/>
  <c r="H1263" s="1"/>
  <c r="D1263"/>
  <c r="B1264"/>
  <c r="C1264"/>
  <c r="D1264"/>
  <c r="H1264"/>
  <c r="B1265"/>
  <c r="C1265"/>
  <c r="D1265"/>
  <c r="H1265" s="1"/>
  <c r="B1266"/>
  <c r="C1266"/>
  <c r="D1266"/>
  <c r="H1266" s="1"/>
  <c r="B1267"/>
  <c r="C1267"/>
  <c r="D1267"/>
  <c r="H1267" s="1"/>
  <c r="G1267"/>
  <c r="B1268"/>
  <c r="C1268"/>
  <c r="D1268"/>
  <c r="B1269"/>
  <c r="C1269"/>
  <c r="D1269"/>
  <c r="B1270"/>
  <c r="C1270"/>
  <c r="H1270" s="1"/>
  <c r="D1270"/>
  <c r="B1271"/>
  <c r="C1271"/>
  <c r="D1271"/>
  <c r="B1272"/>
  <c r="C1272"/>
  <c r="H1272" s="1"/>
  <c r="D1272"/>
  <c r="B1273"/>
  <c r="C1273"/>
  <c r="D1273"/>
  <c r="B1274"/>
  <c r="C1274"/>
  <c r="D1274"/>
  <c r="H1274"/>
  <c r="B1275"/>
  <c r="G1275"/>
  <c r="C1275"/>
  <c r="H1275"/>
  <c r="D1275"/>
  <c r="B1276"/>
  <c r="C1276"/>
  <c r="D1276"/>
  <c r="H1276" s="1"/>
  <c r="B1277"/>
  <c r="C1277"/>
  <c r="D1277"/>
  <c r="B1278"/>
  <c r="C1278"/>
  <c r="D1278"/>
  <c r="B1279"/>
  <c r="C1279"/>
  <c r="H1279"/>
  <c r="D1279"/>
  <c r="B1280"/>
  <c r="C1280"/>
  <c r="D1280"/>
  <c r="H1280" s="1"/>
  <c r="B1281"/>
  <c r="C1281"/>
  <c r="H1281"/>
  <c r="D1281"/>
  <c r="G1281"/>
  <c r="B1282"/>
  <c r="C1282"/>
  <c r="D1282"/>
  <c r="H1282"/>
  <c r="B1283"/>
  <c r="C1283"/>
  <c r="D1283"/>
  <c r="B1284"/>
  <c r="C1284"/>
  <c r="D1284"/>
  <c r="B1285"/>
  <c r="C1285"/>
  <c r="D1285"/>
  <c r="H1285" s="1"/>
  <c r="B1286"/>
  <c r="C1286"/>
  <c r="H1286"/>
  <c r="D1286"/>
  <c r="B1287"/>
  <c r="C1287"/>
  <c r="H1287"/>
  <c r="D1287"/>
  <c r="G1287"/>
  <c r="B1288"/>
  <c r="C1288"/>
  <c r="D1288"/>
  <c r="B1289"/>
  <c r="G1289"/>
  <c r="C1289"/>
  <c r="H1289"/>
  <c r="D1289"/>
  <c r="B1290"/>
  <c r="C1290"/>
  <c r="D1290"/>
  <c r="H1290" s="1"/>
  <c r="B1291"/>
  <c r="C1291"/>
  <c r="D1291"/>
  <c r="H1291"/>
  <c r="B1292"/>
  <c r="C1292"/>
  <c r="D1292"/>
  <c r="H1292"/>
  <c r="B1293"/>
  <c r="B1294"/>
  <c r="B1295"/>
  <c r="C1295"/>
  <c r="D1295"/>
  <c r="B1296"/>
  <c r="C1296"/>
  <c r="D1296"/>
  <c r="H1296" s="1"/>
  <c r="B1297"/>
  <c r="C1297"/>
  <c r="D1297"/>
  <c r="B1298"/>
  <c r="B1299"/>
  <c r="C1299"/>
  <c r="H1299" s="1"/>
  <c r="D1299"/>
  <c r="B1300"/>
  <c r="C1300"/>
  <c r="D1300"/>
  <c r="H1300"/>
  <c r="B1301"/>
  <c r="B1302"/>
  <c r="C1302"/>
  <c r="D1302"/>
  <c r="B1303"/>
  <c r="C1303"/>
  <c r="D1303"/>
  <c r="B1304"/>
  <c r="C1304"/>
  <c r="G1304" s="1"/>
  <c r="D1304"/>
  <c r="B1305"/>
  <c r="C1305"/>
  <c r="D1305"/>
  <c r="H1305"/>
  <c r="B1306"/>
  <c r="C1306"/>
  <c r="D1306"/>
  <c r="H1306" s="1"/>
  <c r="B1307"/>
  <c r="C1307"/>
  <c r="H1307" s="1"/>
  <c r="D1307"/>
  <c r="B1308"/>
  <c r="C1308"/>
  <c r="D1308"/>
  <c r="B1309"/>
  <c r="C1309"/>
  <c r="D1309"/>
  <c r="B1310"/>
  <c r="B1311"/>
  <c r="C1311"/>
  <c r="H1311" s="1"/>
  <c r="D1311"/>
  <c r="B1312"/>
  <c r="C1312"/>
  <c r="D1312"/>
  <c r="B1313"/>
  <c r="C1313"/>
  <c r="D1313"/>
  <c r="H1313"/>
  <c r="B1314"/>
  <c r="C1314"/>
  <c r="D1314"/>
  <c r="G1314"/>
  <c r="B1315"/>
  <c r="C1315"/>
  <c r="D1315"/>
  <c r="B1316"/>
  <c r="B1317"/>
  <c r="C1317"/>
  <c r="D1317"/>
  <c r="H1317" s="1"/>
  <c r="B1318"/>
  <c r="C1318"/>
  <c r="D1318"/>
  <c r="B1319"/>
  <c r="C1319"/>
  <c r="D1319"/>
  <c r="B1320"/>
  <c r="C1320"/>
  <c r="D1320"/>
  <c r="B1321"/>
  <c r="G1321" s="1"/>
  <c r="C1321"/>
  <c r="D1321"/>
  <c r="H1321"/>
  <c r="B1322"/>
  <c r="C1322"/>
  <c r="D1322"/>
  <c r="B1323"/>
  <c r="B1324"/>
  <c r="B1325"/>
  <c r="C1325"/>
  <c r="D1325"/>
  <c r="H1325" s="1"/>
  <c r="B1326"/>
  <c r="C1326"/>
  <c r="H1326"/>
  <c r="D1326"/>
  <c r="G1326"/>
  <c r="B1327"/>
  <c r="B1328"/>
  <c r="C1328"/>
  <c r="H1328"/>
  <c r="D1328"/>
  <c r="B1329"/>
  <c r="C1329"/>
  <c r="D1329"/>
  <c r="H1329"/>
  <c r="B1330"/>
  <c r="C1330"/>
  <c r="G1330" s="1"/>
  <c r="D1330"/>
  <c r="H1330"/>
  <c r="B1331"/>
  <c r="B1332"/>
  <c r="C1332"/>
  <c r="D1332"/>
  <c r="B1333"/>
  <c r="C1333"/>
  <c r="D1333"/>
  <c r="B1334"/>
  <c r="C1334"/>
  <c r="D1334"/>
  <c r="B1335"/>
  <c r="G1335"/>
  <c r="C1335"/>
  <c r="H1335"/>
  <c r="D1335"/>
  <c r="B1336"/>
  <c r="C1336"/>
  <c r="G1336"/>
  <c r="D1336"/>
  <c r="H1336" s="1"/>
  <c r="B1337"/>
  <c r="C1337"/>
  <c r="D1337"/>
  <c r="H1337" s="1"/>
  <c r="B1338"/>
  <c r="B1339"/>
  <c r="C1339"/>
  <c r="H1339" s="1"/>
  <c r="D1339"/>
  <c r="B1340"/>
  <c r="C1340"/>
  <c r="D1340"/>
  <c r="B1341"/>
  <c r="C1341"/>
  <c r="D1341"/>
  <c r="H1341"/>
  <c r="B1342"/>
  <c r="B1343"/>
  <c r="C1343"/>
  <c r="D1343"/>
  <c r="B1344"/>
  <c r="C1344"/>
  <c r="D1344"/>
  <c r="B1345"/>
  <c r="G1345" s="1"/>
  <c r="C1345"/>
  <c r="D1345"/>
  <c r="H1345"/>
  <c r="B1346"/>
  <c r="G1346"/>
  <c r="C1346"/>
  <c r="H1346"/>
  <c r="D1346"/>
  <c r="B1347"/>
  <c r="C1347"/>
  <c r="H1347"/>
  <c r="D1347"/>
  <c r="B1348"/>
  <c r="C1348"/>
  <c r="H1348"/>
  <c r="D1348"/>
  <c r="B1349"/>
  <c r="B1350"/>
  <c r="G1350"/>
  <c r="C1350"/>
  <c r="H1350"/>
  <c r="D1350"/>
  <c r="B1351"/>
  <c r="C1351"/>
  <c r="D1351"/>
  <c r="B1352"/>
  <c r="G1352"/>
  <c r="C1352"/>
  <c r="H1352"/>
  <c r="D1352"/>
  <c r="B1353"/>
  <c r="C1353"/>
  <c r="D1353"/>
  <c r="H1353" s="1"/>
  <c r="B1354"/>
  <c r="B1355"/>
  <c r="C1355"/>
  <c r="D1355"/>
  <c r="B1356"/>
  <c r="C1356"/>
  <c r="H1356"/>
  <c r="D1356"/>
  <c r="B1357"/>
  <c r="G1357" s="1"/>
  <c r="C1357"/>
  <c r="D1357"/>
  <c r="H1357"/>
  <c r="B1358"/>
  <c r="C1358"/>
  <c r="D1358"/>
  <c r="G1358"/>
  <c r="B1359"/>
  <c r="C1359"/>
  <c r="D1359"/>
  <c r="B1360"/>
  <c r="C1360"/>
  <c r="G1360" s="1"/>
  <c r="D1360"/>
  <c r="B1361"/>
  <c r="C1361"/>
  <c r="D1361"/>
  <c r="H1361"/>
  <c r="B1362"/>
  <c r="G1362"/>
  <c r="C1362"/>
  <c r="H1362"/>
  <c r="D1362"/>
  <c r="B1363"/>
  <c r="B1364"/>
  <c r="C1364"/>
  <c r="D1364"/>
  <c r="B1365"/>
  <c r="G1365" s="1"/>
  <c r="C1365"/>
  <c r="D1365"/>
  <c r="H1365"/>
  <c r="B1366"/>
  <c r="C1366"/>
  <c r="D1366"/>
  <c r="H1366" s="1"/>
  <c r="B1367"/>
  <c r="C1367"/>
  <c r="D1367"/>
  <c r="B1368"/>
  <c r="C1368"/>
  <c r="H1368" s="1"/>
  <c r="D1368"/>
  <c r="B1369"/>
  <c r="C1369"/>
  <c r="D1369"/>
  <c r="H1369" s="1"/>
  <c r="B1370"/>
  <c r="B1371"/>
  <c r="C1371"/>
  <c r="D1371"/>
  <c r="G1371" s="1"/>
  <c r="B1372"/>
  <c r="G1372"/>
  <c r="C1372"/>
  <c r="H1372"/>
  <c r="D1372"/>
  <c r="B1373"/>
  <c r="G1373" s="1"/>
  <c r="C1373"/>
  <c r="D1373"/>
  <c r="H1373"/>
  <c r="B1374"/>
  <c r="C1374"/>
  <c r="D1374"/>
  <c r="B1375"/>
  <c r="C1375"/>
  <c r="H1375" s="1"/>
  <c r="D1375"/>
  <c r="B1376"/>
  <c r="C1376"/>
  <c r="D1376"/>
  <c r="B1377"/>
  <c r="B1378"/>
  <c r="B1379"/>
  <c r="C1379"/>
  <c r="D1379"/>
  <c r="B1380"/>
  <c r="G1380"/>
  <c r="C1380"/>
  <c r="H1380"/>
  <c r="D1380"/>
  <c r="B1381"/>
  <c r="C1381"/>
  <c r="D1381"/>
  <c r="H1381" s="1"/>
  <c r="B1382"/>
  <c r="B1383"/>
  <c r="C1383"/>
  <c r="D1383"/>
  <c r="B1384"/>
  <c r="C1384"/>
  <c r="H1384"/>
  <c r="D1384"/>
  <c r="B1385"/>
  <c r="G1385" s="1"/>
  <c r="C1385"/>
  <c r="D1385"/>
  <c r="H1385"/>
  <c r="B1386"/>
  <c r="C1386"/>
  <c r="D1386"/>
  <c r="G1386"/>
  <c r="B1387"/>
  <c r="B1388"/>
  <c r="C1388"/>
  <c r="H1388"/>
  <c r="D1388"/>
  <c r="B1389"/>
  <c r="C1389"/>
  <c r="D1389"/>
  <c r="B1390"/>
  <c r="C1390"/>
  <c r="D1390"/>
  <c r="G1390"/>
  <c r="B1391"/>
  <c r="G1391"/>
  <c r="C1391"/>
  <c r="H1391"/>
  <c r="D1391"/>
  <c r="B1392"/>
  <c r="C1392"/>
  <c r="D1392"/>
  <c r="H1392" s="1"/>
  <c r="B1393"/>
  <c r="C1393"/>
  <c r="D1393"/>
  <c r="H1393" s="1"/>
  <c r="B1394"/>
  <c r="C1394"/>
  <c r="D1394"/>
  <c r="H1394"/>
  <c r="B1395"/>
  <c r="B1396"/>
  <c r="C1396"/>
  <c r="H1396"/>
  <c r="D1396"/>
  <c r="G1396"/>
  <c r="B1397"/>
  <c r="C1397"/>
  <c r="D1397"/>
  <c r="G1397" s="1"/>
  <c r="B1398"/>
  <c r="C1398"/>
  <c r="D1398"/>
  <c r="H1398" s="1"/>
  <c r="B1399"/>
  <c r="C1399"/>
  <c r="D1399"/>
  <c r="B1400"/>
  <c r="G1400"/>
  <c r="C1400"/>
  <c r="H1400"/>
  <c r="D1400"/>
  <c r="B1401"/>
  <c r="G1401" s="1"/>
  <c r="C1401"/>
  <c r="D1401"/>
  <c r="H1401"/>
  <c r="B1402"/>
  <c r="B1403"/>
  <c r="B1404"/>
  <c r="C1404"/>
  <c r="G1404" s="1"/>
  <c r="H1404"/>
  <c r="D1404"/>
  <c r="B1405"/>
  <c r="G1405" s="1"/>
  <c r="C1405"/>
  <c r="D1405"/>
  <c r="H1405"/>
  <c r="B1406"/>
  <c r="B1407"/>
  <c r="C1407"/>
  <c r="H1407"/>
  <c r="D1407"/>
  <c r="B1408"/>
  <c r="C1408"/>
  <c r="H1408"/>
  <c r="D1408"/>
  <c r="G1408"/>
  <c r="B1409"/>
  <c r="C1409"/>
  <c r="D1409"/>
  <c r="G1409" s="1"/>
  <c r="B1410"/>
  <c r="B1411"/>
  <c r="C1411"/>
  <c r="D1411"/>
  <c r="B1412"/>
  <c r="C1412"/>
  <c r="D1412"/>
  <c r="B1413"/>
  <c r="C1413"/>
  <c r="D1413"/>
  <c r="G1413" s="1"/>
  <c r="B1414"/>
  <c r="G1414" s="1"/>
  <c r="C1414"/>
  <c r="H1414" s="1"/>
  <c r="D1414"/>
  <c r="B1415"/>
  <c r="C1415"/>
  <c r="H1415" s="1"/>
  <c r="D1415"/>
  <c r="B1416"/>
  <c r="C1416"/>
  <c r="H1416" s="1"/>
  <c r="D1416"/>
  <c r="B1417"/>
  <c r="B1418"/>
  <c r="B1419"/>
  <c r="G1419"/>
  <c r="C1419"/>
  <c r="H1419"/>
  <c r="D1419"/>
  <c r="B1420"/>
  <c r="C1420"/>
  <c r="D1420"/>
  <c r="B1421"/>
  <c r="C1421"/>
  <c r="D1421"/>
  <c r="H1421"/>
  <c r="B1422"/>
  <c r="G1422"/>
  <c r="C1422"/>
  <c r="H1422"/>
  <c r="D1422"/>
  <c r="B1423"/>
  <c r="G1423" s="1"/>
  <c r="C1423"/>
  <c r="D1423"/>
  <c r="H1423"/>
  <c r="B1424"/>
  <c r="C1424"/>
  <c r="G1424" s="1"/>
  <c r="D1424"/>
  <c r="B1425"/>
  <c r="C1425"/>
  <c r="G1425" s="1"/>
  <c r="D1425"/>
  <c r="B1426"/>
  <c r="C1426"/>
  <c r="H1426"/>
  <c r="D1426"/>
  <c r="G1426"/>
  <c r="B1427"/>
  <c r="C1427"/>
  <c r="D1427"/>
  <c r="B1428"/>
  <c r="C1428"/>
  <c r="D1428"/>
  <c r="B1429"/>
  <c r="B1430"/>
  <c r="B1431"/>
  <c r="B1432"/>
  <c r="B1433"/>
  <c r="C1433"/>
  <c r="D1433"/>
  <c r="G1433" s="1"/>
  <c r="B1434"/>
  <c r="C1434"/>
  <c r="H1434"/>
  <c r="D1434"/>
  <c r="G1434"/>
  <c r="B1435"/>
  <c r="C1435"/>
  <c r="D1435"/>
  <c r="B1436"/>
  <c r="C1436"/>
  <c r="D1436"/>
  <c r="H1436" s="1"/>
  <c r="B1437"/>
  <c r="G1437" s="1"/>
  <c r="C1437"/>
  <c r="D1437"/>
  <c r="H1437"/>
  <c r="B1438"/>
  <c r="C1438"/>
  <c r="D1438"/>
  <c r="G1438"/>
  <c r="B1439"/>
  <c r="B1440"/>
  <c r="C1440"/>
  <c r="H1440"/>
  <c r="D1440"/>
  <c r="B1441"/>
  <c r="G1441" s="1"/>
  <c r="C1441"/>
  <c r="H1441" s="1"/>
  <c r="D1441"/>
  <c r="B1442"/>
  <c r="C1442"/>
  <c r="H1442" s="1"/>
  <c r="D1442"/>
  <c r="B1443"/>
  <c r="C1443"/>
  <c r="D1443"/>
  <c r="B1444"/>
  <c r="C1444"/>
  <c r="G1444"/>
  <c r="D1444"/>
  <c r="B1445"/>
  <c r="G1445" s="1"/>
  <c r="C1445"/>
  <c r="H1445" s="1"/>
  <c r="D1445"/>
  <c r="B1446"/>
  <c r="G1446"/>
  <c r="C1446"/>
  <c r="H1446"/>
  <c r="D1446"/>
  <c r="B1447"/>
  <c r="B1448"/>
  <c r="B1449"/>
  <c r="G1449" s="1"/>
  <c r="C1449"/>
  <c r="H1449" s="1"/>
  <c r="D1449"/>
  <c r="B1450"/>
  <c r="C1450"/>
  <c r="D1450"/>
  <c r="G1450"/>
  <c r="B1451"/>
  <c r="C1451"/>
  <c r="D1451"/>
  <c r="H1451"/>
  <c r="B1452"/>
  <c r="C1452"/>
  <c r="G1452" s="1"/>
  <c r="H1452"/>
  <c r="D1452"/>
  <c r="B1453"/>
  <c r="C1453"/>
  <c r="D1453"/>
  <c r="B1454"/>
  <c r="G1454"/>
  <c r="C1454"/>
  <c r="H1454"/>
  <c r="D1454"/>
  <c r="B1455"/>
  <c r="B1456"/>
  <c r="C1456"/>
  <c r="G1456" s="1"/>
  <c r="H1456"/>
  <c r="D1456"/>
  <c r="B1457"/>
  <c r="G1457" s="1"/>
  <c r="C1457"/>
  <c r="D1457"/>
  <c r="H1457"/>
  <c r="B1458"/>
  <c r="C1458"/>
  <c r="H1458" s="1"/>
  <c r="D1458"/>
  <c r="B1459"/>
  <c r="C1459"/>
  <c r="H1459"/>
  <c r="D1459"/>
  <c r="B1460"/>
  <c r="G1460" s="1"/>
  <c r="C1460"/>
  <c r="D1460"/>
  <c r="B1461"/>
  <c r="G1461" s="1"/>
  <c r="C1461"/>
  <c r="H1461" s="1"/>
  <c r="D1461"/>
  <c r="B1462"/>
  <c r="C1462"/>
  <c r="D1462"/>
  <c r="G1462" s="1"/>
  <c r="B1463"/>
  <c r="B1464"/>
  <c r="B1465"/>
  <c r="G1465"/>
  <c r="C1465"/>
  <c r="H1465"/>
  <c r="D1465"/>
  <c r="B1466"/>
  <c r="G1466" s="1"/>
  <c r="C1466"/>
  <c r="H1466" s="1"/>
  <c r="D1466"/>
  <c r="B1467"/>
  <c r="C1467"/>
  <c r="D1467"/>
  <c r="G1467" s="1"/>
  <c r="B1468"/>
  <c r="G1468"/>
  <c r="C1468"/>
  <c r="H1468"/>
  <c r="D1468"/>
  <c r="B1469"/>
  <c r="B1470"/>
  <c r="G1470"/>
  <c r="C1470"/>
  <c r="H1470"/>
  <c r="D1470"/>
  <c r="B1471"/>
  <c r="C1471"/>
  <c r="D1471"/>
  <c r="B1472"/>
  <c r="C1472"/>
  <c r="D1472"/>
  <c r="H1472"/>
  <c r="B1473"/>
  <c r="C1473"/>
  <c r="D1473"/>
  <c r="G1473" s="1"/>
  <c r="B1474"/>
  <c r="G1474" s="1"/>
  <c r="C1474"/>
  <c r="H1474" s="1"/>
  <c r="B1475"/>
  <c r="B1476"/>
  <c r="G1476"/>
  <c r="C1476"/>
  <c r="H1476"/>
  <c r="B1477"/>
  <c r="B1478"/>
  <c r="G1478" s="1"/>
  <c r="C1478"/>
  <c r="H1478"/>
  <c r="B1479"/>
  <c r="C1479"/>
  <c r="G1479"/>
  <c r="H1479"/>
  <c r="B1480"/>
  <c r="C1480"/>
  <c r="B1481"/>
  <c r="C1481"/>
  <c r="G1481"/>
  <c r="H1481"/>
  <c r="B1482"/>
  <c r="G1482" s="1"/>
  <c r="C1482"/>
  <c r="H1482"/>
  <c r="B1483"/>
  <c r="C1483"/>
  <c r="G1483"/>
  <c r="H1483"/>
  <c r="B1484"/>
  <c r="C1484"/>
  <c r="G1484"/>
  <c r="H1484"/>
  <c r="B1485"/>
  <c r="C1485"/>
  <c r="G1485"/>
  <c r="H1485"/>
  <c r="B1486"/>
  <c r="B1487"/>
  <c r="C1487"/>
  <c r="H1487" s="1"/>
  <c r="G1487"/>
  <c r="B1488"/>
  <c r="C1488"/>
  <c r="H1488" s="1"/>
  <c r="G1488"/>
  <c r="B1489"/>
  <c r="C1489"/>
  <c r="B1490"/>
  <c r="C1490"/>
  <c r="H1490" s="1"/>
  <c r="G1490"/>
  <c r="B1491"/>
  <c r="C1491"/>
  <c r="B1492"/>
  <c r="B1493"/>
  <c r="G1493" s="1"/>
  <c r="C1493"/>
  <c r="H1493" s="1"/>
  <c r="B1494"/>
  <c r="B1495"/>
  <c r="G1495"/>
  <c r="C1495"/>
  <c r="H1495"/>
  <c r="B1496"/>
  <c r="G1496"/>
  <c r="C1496"/>
  <c r="H1496"/>
  <c r="B1497"/>
  <c r="G1497"/>
  <c r="C1497"/>
  <c r="H1497"/>
  <c r="B1498"/>
  <c r="G1498"/>
  <c r="C1498"/>
  <c r="H1498"/>
  <c r="B1499"/>
  <c r="G1499"/>
  <c r="C1499"/>
  <c r="H1499"/>
  <c r="B1500"/>
  <c r="G1500"/>
  <c r="C1500"/>
  <c r="H1500"/>
  <c r="B1501"/>
  <c r="G1501"/>
  <c r="C1501"/>
  <c r="H1501"/>
  <c r="B1502"/>
  <c r="G1502"/>
  <c r="C1502"/>
  <c r="H1502"/>
  <c r="B1503"/>
  <c r="B1504"/>
  <c r="C1504"/>
  <c r="G1504"/>
  <c r="H1504"/>
  <c r="B1505"/>
  <c r="C1505"/>
  <c r="G1505"/>
  <c r="H1505"/>
  <c r="B1506"/>
  <c r="C1506"/>
  <c r="G1506"/>
  <c r="H1506"/>
  <c r="B1507"/>
  <c r="C1507"/>
  <c r="G1507"/>
  <c r="H1507"/>
  <c r="B1508"/>
  <c r="C1508"/>
  <c r="G1508"/>
  <c r="H1508"/>
  <c r="B1509"/>
  <c r="B1510"/>
  <c r="B1511"/>
  <c r="B1512"/>
  <c r="G1512"/>
  <c r="C1512"/>
  <c r="H1512"/>
  <c r="B1513"/>
  <c r="G1513"/>
  <c r="C1513"/>
  <c r="H1513"/>
  <c r="B1514"/>
  <c r="G1514"/>
  <c r="C1514"/>
  <c r="H1514"/>
  <c r="B1515"/>
  <c r="G1515"/>
  <c r="C1515"/>
  <c r="H1515"/>
  <c r="B1516"/>
  <c r="B1517"/>
  <c r="B1518"/>
  <c r="C1518"/>
  <c r="H1518" s="1"/>
  <c r="G1518"/>
  <c r="B1519"/>
  <c r="C1519"/>
  <c r="B1520"/>
  <c r="C1520"/>
  <c r="H1520" s="1"/>
  <c r="B1521"/>
  <c r="C1521"/>
  <c r="H1521"/>
  <c r="B1522"/>
  <c r="B1523"/>
  <c r="C1523"/>
  <c r="H1523"/>
  <c r="B1524"/>
  <c r="G1524"/>
  <c r="C1524"/>
  <c r="H1524"/>
  <c r="B1525"/>
  <c r="C1525"/>
  <c r="H1525" s="1"/>
  <c r="B1526"/>
  <c r="C1526"/>
  <c r="H1526"/>
  <c r="B1527"/>
  <c r="B1528"/>
  <c r="G1528" s="1"/>
  <c r="C1528"/>
  <c r="H1528" s="1"/>
  <c r="B1529"/>
  <c r="G1529" s="1"/>
  <c r="C1529"/>
  <c r="H1529" s="1"/>
  <c r="B1530"/>
  <c r="G1530" s="1"/>
  <c r="C1530"/>
  <c r="H1530" s="1"/>
  <c r="B1531"/>
  <c r="G1531" s="1"/>
  <c r="C1531"/>
  <c r="H1531" s="1"/>
  <c r="B1532"/>
  <c r="B1533"/>
  <c r="C1533"/>
  <c r="G1533" s="1"/>
  <c r="H1533"/>
  <c r="B1534"/>
  <c r="C1534"/>
  <c r="G1534" s="1"/>
  <c r="H1534"/>
  <c r="B1535"/>
  <c r="C1535"/>
  <c r="G1535" s="1"/>
  <c r="H1535"/>
  <c r="B1536"/>
  <c r="C1536"/>
  <c r="G1536" s="1"/>
  <c r="H1536"/>
  <c r="B1537"/>
  <c r="B1538"/>
  <c r="G1538" s="1"/>
  <c r="C1538"/>
  <c r="H1538"/>
  <c r="B1539"/>
  <c r="G1539" s="1"/>
  <c r="C1539"/>
  <c r="H1539"/>
  <c r="B1540"/>
  <c r="G1540" s="1"/>
  <c r="C1540"/>
  <c r="H1540"/>
  <c r="B1541"/>
  <c r="C1541"/>
  <c r="B1542"/>
  <c r="B1543"/>
  <c r="C1543"/>
  <c r="H1543" s="1"/>
  <c r="B1544"/>
  <c r="C1544"/>
  <c r="H1544"/>
  <c r="B1545"/>
  <c r="C1545"/>
  <c r="H1545" s="1"/>
  <c r="B1546"/>
  <c r="G1546" s="1"/>
  <c r="C1546"/>
  <c r="H1546" s="1"/>
  <c r="B1547"/>
  <c r="B1548"/>
  <c r="G1548"/>
  <c r="C1548"/>
  <c r="H1548"/>
  <c r="B1549"/>
  <c r="G1549"/>
  <c r="C1549"/>
  <c r="H1549"/>
  <c r="B1550"/>
  <c r="G1550"/>
  <c r="C1550"/>
  <c r="H1550"/>
  <c r="B1551"/>
  <c r="G1551"/>
  <c r="C1551"/>
  <c r="H1551"/>
  <c r="B1552"/>
  <c r="B1553"/>
  <c r="C1553"/>
  <c r="G1553"/>
  <c r="H1553"/>
  <c r="B1554"/>
  <c r="C1554"/>
  <c r="G1554"/>
  <c r="H1554"/>
  <c r="B1555"/>
  <c r="C1555"/>
  <c r="G1555"/>
  <c r="H1555"/>
  <c r="B1556"/>
  <c r="C1556"/>
  <c r="G1556"/>
  <c r="H1556"/>
  <c r="B1557"/>
  <c r="B1558"/>
  <c r="C1558"/>
  <c r="H1558" s="1"/>
  <c r="G1558"/>
  <c r="B1559"/>
  <c r="C1559"/>
  <c r="B1560"/>
  <c r="C1560"/>
  <c r="H1560" s="1"/>
  <c r="B1561"/>
  <c r="C1561"/>
  <c r="H1561"/>
  <c r="B1562"/>
  <c r="C1562"/>
  <c r="H1562" s="1"/>
  <c r="G1562"/>
  <c r="B1563"/>
  <c r="B1564"/>
  <c r="C1564"/>
  <c r="H1564"/>
  <c r="B1565"/>
  <c r="G1565"/>
  <c r="C1565"/>
  <c r="H1565"/>
  <c r="B1566"/>
  <c r="G1566"/>
  <c r="C1566"/>
  <c r="H1566"/>
  <c r="B1567"/>
  <c r="G1567"/>
  <c r="C1567"/>
  <c r="H1567"/>
  <c r="B3" i="2"/>
  <c r="H2" i="3"/>
  <c r="C22"/>
  <c r="A5"/>
  <c r="C16"/>
  <c r="C18"/>
  <c r="C20"/>
  <c r="B39"/>
  <c r="I39"/>
  <c r="B40"/>
  <c r="I40"/>
  <c r="B41"/>
  <c r="I41"/>
  <c r="B42"/>
  <c r="I42"/>
  <c r="B43"/>
  <c r="I43"/>
  <c r="B44"/>
  <c r="I44"/>
  <c r="B45"/>
  <c r="I45"/>
  <c r="B46"/>
  <c r="I46"/>
  <c r="B47"/>
  <c r="I47"/>
  <c r="B48"/>
  <c r="I48"/>
  <c r="B49"/>
  <c r="I49"/>
  <c r="J49"/>
  <c r="K49"/>
  <c r="B50"/>
  <c r="I50"/>
  <c r="B51"/>
  <c r="I51"/>
  <c r="B52"/>
  <c r="I52"/>
  <c r="B53"/>
  <c r="I53"/>
  <c r="B54"/>
  <c r="I54"/>
  <c r="B55"/>
  <c r="I55"/>
  <c r="B56"/>
  <c r="I56"/>
  <c r="K56"/>
  <c r="B57"/>
  <c r="I57"/>
  <c r="B58"/>
  <c r="I58"/>
  <c r="B59"/>
  <c r="I59"/>
  <c r="J61"/>
  <c r="A3" i="4"/>
  <c r="B4"/>
  <c r="B5"/>
  <c r="B6"/>
  <c r="D14"/>
  <c r="E14"/>
  <c r="D4" i="1"/>
  <c r="F15" i="4"/>
  <c r="F16"/>
  <c r="F17"/>
  <c r="F18"/>
  <c r="F19"/>
  <c r="F20"/>
  <c r="F21"/>
  <c r="F22"/>
  <c r="D23"/>
  <c r="F23"/>
  <c r="C13" i="1"/>
  <c r="E23" i="4"/>
  <c r="D13" i="1"/>
  <c r="F24" i="4"/>
  <c r="F25"/>
  <c r="F26"/>
  <c r="F27"/>
  <c r="F28"/>
  <c r="D29"/>
  <c r="E29"/>
  <c r="D19" i="1"/>
  <c r="F30" i="4"/>
  <c r="F31"/>
  <c r="F32"/>
  <c r="F33"/>
  <c r="F34"/>
  <c r="D35"/>
  <c r="C25" i="1"/>
  <c r="G25" s="1"/>
  <c r="E35" i="4"/>
  <c r="D25" i="1"/>
  <c r="F35" i="4"/>
  <c r="F36"/>
  <c r="F37"/>
  <c r="F38"/>
  <c r="F39"/>
  <c r="F40"/>
  <c r="F41"/>
  <c r="F42"/>
  <c r="D43"/>
  <c r="C33" i="1"/>
  <c r="H33" s="1"/>
  <c r="E43" i="4"/>
  <c r="D33" i="1"/>
  <c r="F43" i="4"/>
  <c r="F44"/>
  <c r="F45"/>
  <c r="D46"/>
  <c r="F46"/>
  <c r="C36" i="1"/>
  <c r="E46" i="4"/>
  <c r="D36" i="1"/>
  <c r="F47" i="4"/>
  <c r="F48"/>
  <c r="F49"/>
  <c r="D51"/>
  <c r="F51"/>
  <c r="E51"/>
  <c r="F52"/>
  <c r="F53"/>
  <c r="F54"/>
  <c r="F55"/>
  <c r="D57"/>
  <c r="C47" i="1"/>
  <c r="E57" i="4"/>
  <c r="D47" i="1"/>
  <c r="G47" s="1"/>
  <c r="F57" i="4"/>
  <c r="F58"/>
  <c r="F59"/>
  <c r="D60"/>
  <c r="C50" i="1"/>
  <c r="E60" i="4"/>
  <c r="D50" i="1"/>
  <c r="F60" i="4"/>
  <c r="F61"/>
  <c r="F62"/>
  <c r="F63"/>
  <c r="F64"/>
  <c r="D65"/>
  <c r="C55" i="1"/>
  <c r="E65" i="4"/>
  <c r="D55" i="1"/>
  <c r="F65" i="4"/>
  <c r="F66"/>
  <c r="F67"/>
  <c r="D68"/>
  <c r="F68"/>
  <c r="C58" i="1"/>
  <c r="H58" s="1"/>
  <c r="E68" i="4"/>
  <c r="D58" i="1"/>
  <c r="F69" i="4"/>
  <c r="F70"/>
  <c r="D71"/>
  <c r="C61" i="1"/>
  <c r="H61" s="1"/>
  <c r="E71" i="4"/>
  <c r="D61" i="1"/>
  <c r="F71" i="4"/>
  <c r="F72"/>
  <c r="F73"/>
  <c r="D74"/>
  <c r="C64" i="1"/>
  <c r="G64" s="1"/>
  <c r="E74" i="4"/>
  <c r="D64" i="1"/>
  <c r="F74" i="4"/>
  <c r="F75"/>
  <c r="F76"/>
  <c r="D77"/>
  <c r="E77"/>
  <c r="D67" i="1"/>
  <c r="F78" i="4"/>
  <c r="F79"/>
  <c r="D80"/>
  <c r="E80"/>
  <c r="D70" i="1"/>
  <c r="F81" i="4"/>
  <c r="F82"/>
  <c r="F83"/>
  <c r="F84"/>
  <c r="D86"/>
  <c r="C76" i="1"/>
  <c r="E86" i="4"/>
  <c r="D76" i="1"/>
  <c r="F87" i="4"/>
  <c r="F88"/>
  <c r="F89"/>
  <c r="F90"/>
  <c r="F91"/>
  <c r="F92"/>
  <c r="F93"/>
  <c r="D94"/>
  <c r="C84" i="1"/>
  <c r="E94" i="4"/>
  <c r="D84" i="1"/>
  <c r="F94" i="4"/>
  <c r="F95"/>
  <c r="F96"/>
  <c r="F97"/>
  <c r="F98"/>
  <c r="F99"/>
  <c r="F100"/>
  <c r="D101"/>
  <c r="C91" i="1"/>
  <c r="E101" i="4"/>
  <c r="D91" i="1"/>
  <c r="F101" i="4"/>
  <c r="F102"/>
  <c r="F103"/>
  <c r="F104"/>
  <c r="F105"/>
  <c r="F106"/>
  <c r="F107"/>
  <c r="F108"/>
  <c r="D109"/>
  <c r="C99" i="1"/>
  <c r="E109" i="4"/>
  <c r="D99" i="1"/>
  <c r="F109" i="4"/>
  <c r="F110"/>
  <c r="F111"/>
  <c r="F112"/>
  <c r="F113"/>
  <c r="F114"/>
  <c r="F115"/>
  <c r="D117"/>
  <c r="F117"/>
  <c r="E117"/>
  <c r="D107" i="1"/>
  <c r="F118" i="4"/>
  <c r="F119"/>
  <c r="F120"/>
  <c r="F121"/>
  <c r="D122"/>
  <c r="C112" i="1"/>
  <c r="G112" s="1"/>
  <c r="E122" i="4"/>
  <c r="D112" i="1"/>
  <c r="F123" i="4"/>
  <c r="F124"/>
  <c r="F125"/>
  <c r="F126"/>
  <c r="F127"/>
  <c r="F128"/>
  <c r="F129"/>
  <c r="D130"/>
  <c r="C120" i="1"/>
  <c r="E130" i="4"/>
  <c r="D120" i="1"/>
  <c r="F130" i="4"/>
  <c r="F131"/>
  <c r="F132"/>
  <c r="F133"/>
  <c r="D135"/>
  <c r="C125" i="1"/>
  <c r="E135" i="4"/>
  <c r="D125" i="1"/>
  <c r="G125"/>
  <c r="F136" i="4"/>
  <c r="F137"/>
  <c r="D138"/>
  <c r="C128" i="1"/>
  <c r="G128" s="1"/>
  <c r="E138" i="4"/>
  <c r="D128" i="1"/>
  <c r="F138" i="4"/>
  <c r="F139"/>
  <c r="F140"/>
  <c r="D141"/>
  <c r="C131" i="1"/>
  <c r="D142" i="4"/>
  <c r="C132" i="1"/>
  <c r="E142" i="4"/>
  <c r="D132" i="1"/>
  <c r="F143" i="4"/>
  <c r="F144"/>
  <c r="F145"/>
  <c r="F146"/>
  <c r="D148"/>
  <c r="D147"/>
  <c r="C137" i="1"/>
  <c r="H137" s="1"/>
  <c r="C138"/>
  <c r="E148" i="4"/>
  <c r="D138" i="1"/>
  <c r="F148" i="4"/>
  <c r="F149"/>
  <c r="F150"/>
  <c r="F151"/>
  <c r="F152"/>
  <c r="F153"/>
  <c r="F154"/>
  <c r="F155"/>
  <c r="F156"/>
  <c r="F157"/>
  <c r="F158"/>
  <c r="D161"/>
  <c r="E161"/>
  <c r="D151" i="1"/>
  <c r="F162" i="4"/>
  <c r="F163"/>
  <c r="F164"/>
  <c r="F165"/>
  <c r="F166"/>
  <c r="D167"/>
  <c r="C157" i="1"/>
  <c r="E167" i="4"/>
  <c r="E160"/>
  <c r="D150" i="1"/>
  <c r="F167" i="4"/>
  <c r="F168"/>
  <c r="F169"/>
  <c r="F170"/>
  <c r="D172"/>
  <c r="C162" i="1"/>
  <c r="E172" i="4"/>
  <c r="D162" i="1"/>
  <c r="F173" i="4"/>
  <c r="F174"/>
  <c r="F175"/>
  <c r="F176"/>
  <c r="D177"/>
  <c r="C167" i="1"/>
  <c r="E177" i="4"/>
  <c r="F177"/>
  <c r="D167" i="1"/>
  <c r="H167" s="1"/>
  <c r="F178" i="4"/>
  <c r="F179"/>
  <c r="F180"/>
  <c r="F181"/>
  <c r="F182"/>
  <c r="F183"/>
  <c r="F184"/>
  <c r="D185"/>
  <c r="F185"/>
  <c r="C175" i="1"/>
  <c r="E185" i="4"/>
  <c r="D175" i="1"/>
  <c r="F186" i="4"/>
  <c r="F187"/>
  <c r="F188"/>
  <c r="F189"/>
  <c r="F190"/>
  <c r="F191"/>
  <c r="F192"/>
  <c r="F193"/>
  <c r="F194"/>
  <c r="F195"/>
  <c r="D196"/>
  <c r="C186" i="1"/>
  <c r="E196" i="4"/>
  <c r="D186" i="1"/>
  <c r="F197" i="4"/>
  <c r="F198"/>
  <c r="F199"/>
  <c r="F200"/>
  <c r="F201"/>
  <c r="F202"/>
  <c r="F203"/>
  <c r="D205"/>
  <c r="C195" i="1"/>
  <c r="G195" s="1"/>
  <c r="E205" i="4"/>
  <c r="D195" i="1"/>
  <c r="F205" i="4"/>
  <c r="F206"/>
  <c r="F207"/>
  <c r="F208"/>
  <c r="F209"/>
  <c r="D210"/>
  <c r="C200" i="1"/>
  <c r="E210" i="4"/>
  <c r="D200" i="1"/>
  <c r="F210" i="4"/>
  <c r="F211"/>
  <c r="F212"/>
  <c r="F213"/>
  <c r="F214"/>
  <c r="F215"/>
  <c r="F216"/>
  <c r="F217"/>
  <c r="D218"/>
  <c r="C208" i="1"/>
  <c r="E218" i="4"/>
  <c r="D208" i="1"/>
  <c r="F219" i="4"/>
  <c r="F220"/>
  <c r="F221"/>
  <c r="F222"/>
  <c r="D224"/>
  <c r="F224"/>
  <c r="C214" i="1"/>
  <c r="H214" s="1"/>
  <c r="E224" i="4"/>
  <c r="D214" i="1"/>
  <c r="F225" i="4"/>
  <c r="F226"/>
  <c r="D227"/>
  <c r="E227"/>
  <c r="D217" i="1"/>
  <c r="F228" i="4"/>
  <c r="F229"/>
  <c r="F230"/>
  <c r="D233"/>
  <c r="F233"/>
  <c r="C223" i="1"/>
  <c r="E233" i="4"/>
  <c r="D223" i="1"/>
  <c r="F234" i="4"/>
  <c r="F235"/>
  <c r="D236"/>
  <c r="E236"/>
  <c r="D226" i="1"/>
  <c r="H226" s="1"/>
  <c r="F237" i="4"/>
  <c r="F238"/>
  <c r="D239"/>
  <c r="E239"/>
  <c r="D229" i="1"/>
  <c r="F240" i="4"/>
  <c r="F241"/>
  <c r="D242"/>
  <c r="F242"/>
  <c r="E242"/>
  <c r="D232" i="1"/>
  <c r="F243" i="4"/>
  <c r="F244"/>
  <c r="D245"/>
  <c r="F245"/>
  <c r="C235" i="1"/>
  <c r="G235" s="1"/>
  <c r="E245" i="4"/>
  <c r="D235" i="1"/>
  <c r="F246" i="4"/>
  <c r="D249"/>
  <c r="F249"/>
  <c r="E249"/>
  <c r="D239" i="1"/>
  <c r="F250" i="4"/>
  <c r="F251"/>
  <c r="D252"/>
  <c r="C242" i="1"/>
  <c r="E252" i="4"/>
  <c r="D242" i="1"/>
  <c r="D258" i="4"/>
  <c r="E258"/>
  <c r="D248" i="1"/>
  <c r="G248" s="1"/>
  <c r="F259" i="4"/>
  <c r="F260"/>
  <c r="F261"/>
  <c r="F262"/>
  <c r="D264"/>
  <c r="F264"/>
  <c r="C254" i="1"/>
  <c r="E264" i="4"/>
  <c r="D254" i="1"/>
  <c r="F265" i="4"/>
  <c r="F266"/>
  <c r="D269"/>
  <c r="E269"/>
  <c r="D259" i="1"/>
  <c r="F270" i="4"/>
  <c r="F271"/>
  <c r="D273"/>
  <c r="E273"/>
  <c r="D263" i="1"/>
  <c r="F274" i="4"/>
  <c r="F275"/>
  <c r="D277"/>
  <c r="F277"/>
  <c r="E277"/>
  <c r="D267" i="1"/>
  <c r="F278" i="4"/>
  <c r="F279"/>
  <c r="F280"/>
  <c r="F281"/>
  <c r="F282"/>
  <c r="D283"/>
  <c r="C273" i="1"/>
  <c r="H273" s="1"/>
  <c r="E283" i="4"/>
  <c r="D273" i="1"/>
  <c r="F283" i="4"/>
  <c r="F284"/>
  <c r="F285"/>
  <c r="F286"/>
  <c r="F288"/>
  <c r="F289"/>
  <c r="D290"/>
  <c r="C280" i="1"/>
  <c r="G280" s="1"/>
  <c r="E290" i="4"/>
  <c r="D280" i="1"/>
  <c r="F290" i="4"/>
  <c r="D291"/>
  <c r="F291"/>
  <c r="C281" i="1"/>
  <c r="H281" s="1"/>
  <c r="E291" i="4"/>
  <c r="D281" i="1"/>
  <c r="F295" i="4"/>
  <c r="F296"/>
  <c r="F297"/>
  <c r="F298"/>
  <c r="F299"/>
  <c r="D303"/>
  <c r="C292" i="1"/>
  <c r="E303" i="4"/>
  <c r="D292" i="1"/>
  <c r="F303" i="4"/>
  <c r="F304"/>
  <c r="F305"/>
  <c r="F306"/>
  <c r="D307"/>
  <c r="C296" i="1"/>
  <c r="E307" i="4"/>
  <c r="D296" i="1"/>
  <c r="H296" s="1"/>
  <c r="F307" i="4"/>
  <c r="F308"/>
  <c r="F309"/>
  <c r="F310"/>
  <c r="F311"/>
  <c r="F312"/>
  <c r="F313"/>
  <c r="D315"/>
  <c r="E315"/>
  <c r="D304" i="1"/>
  <c r="H304" s="1"/>
  <c r="F316" i="4"/>
  <c r="F317"/>
  <c r="F318"/>
  <c r="F319"/>
  <c r="D320"/>
  <c r="F320"/>
  <c r="C309" i="1"/>
  <c r="E320" i="4"/>
  <c r="D309" i="1"/>
  <c r="F321" i="4"/>
  <c r="F322"/>
  <c r="F323"/>
  <c r="F324"/>
  <c r="F325"/>
  <c r="F326"/>
  <c r="F327"/>
  <c r="F328"/>
  <c r="D329"/>
  <c r="F329"/>
  <c r="C318" i="1"/>
  <c r="H318" s="1"/>
  <c r="E329" i="4"/>
  <c r="D318" i="1"/>
  <c r="F330" i="4"/>
  <c r="F331"/>
  <c r="F332"/>
  <c r="F333"/>
  <c r="D334"/>
  <c r="F334"/>
  <c r="E334"/>
  <c r="D323" i="1"/>
  <c r="F335" i="4"/>
  <c r="F336"/>
  <c r="F337"/>
  <c r="F338"/>
  <c r="D339"/>
  <c r="E339"/>
  <c r="D328" i="1"/>
  <c r="F340" i="4"/>
  <c r="F341"/>
  <c r="D342"/>
  <c r="E342"/>
  <c r="D331" i="1"/>
  <c r="F343" i="4"/>
  <c r="F344"/>
  <c r="F345"/>
  <c r="F346"/>
  <c r="D348"/>
  <c r="E348"/>
  <c r="D337" i="1"/>
  <c r="F349" i="4"/>
  <c r="F350"/>
  <c r="D351"/>
  <c r="E351"/>
  <c r="D340" i="1"/>
  <c r="F352" i="4"/>
  <c r="D354"/>
  <c r="D355"/>
  <c r="C344" i="1"/>
  <c r="H344" s="1"/>
  <c r="E355" i="4"/>
  <c r="D344" i="1"/>
  <c r="F355" i="4"/>
  <c r="F356"/>
  <c r="F357"/>
  <c r="F358"/>
  <c r="D359"/>
  <c r="C348" i="1"/>
  <c r="E359" i="4"/>
  <c r="D348" i="1"/>
  <c r="F359" i="4"/>
  <c r="F360"/>
  <c r="F361"/>
  <c r="F362"/>
  <c r="F363"/>
  <c r="F364"/>
  <c r="F365"/>
  <c r="D367"/>
  <c r="C356" i="1"/>
  <c r="E367" i="4"/>
  <c r="E366"/>
  <c r="D355" i="1"/>
  <c r="F367" i="4"/>
  <c r="F368"/>
  <c r="F369"/>
  <c r="F370"/>
  <c r="F371"/>
  <c r="D372"/>
  <c r="F372"/>
  <c r="C361" i="1"/>
  <c r="E372" i="4"/>
  <c r="D361" i="1"/>
  <c r="G361" s="1"/>
  <c r="F373" i="4"/>
  <c r="F374"/>
  <c r="F375"/>
  <c r="F376"/>
  <c r="F377"/>
  <c r="F378"/>
  <c r="F379"/>
  <c r="F380"/>
  <c r="D381"/>
  <c r="C370" i="1"/>
  <c r="G370" s="1"/>
  <c r="E381" i="4"/>
  <c r="D370" i="1"/>
  <c r="F381" i="4"/>
  <c r="F382"/>
  <c r="F383"/>
  <c r="F384"/>
  <c r="F385"/>
  <c r="D386"/>
  <c r="F386"/>
  <c r="C375" i="1"/>
  <c r="H375" s="1"/>
  <c r="E386" i="4"/>
  <c r="D375" i="1"/>
  <c r="F387" i="4"/>
  <c r="F388"/>
  <c r="F389"/>
  <c r="F390"/>
  <c r="D391"/>
  <c r="E391"/>
  <c r="D380" i="1"/>
  <c r="F392" i="4"/>
  <c r="F393"/>
  <c r="D394"/>
  <c r="E394"/>
  <c r="D383" i="1"/>
  <c r="F395" i="4"/>
  <c r="F396"/>
  <c r="F397"/>
  <c r="F398"/>
  <c r="D400"/>
  <c r="C389" i="1"/>
  <c r="E400" i="4"/>
  <c r="E399"/>
  <c r="D388" i="1"/>
  <c r="G388" s="1"/>
  <c r="F400" i="4"/>
  <c r="F401"/>
  <c r="F402"/>
  <c r="D403"/>
  <c r="C392" i="1"/>
  <c r="E403" i="4"/>
  <c r="D392" i="1"/>
  <c r="F403" i="4"/>
  <c r="F404"/>
  <c r="D405"/>
  <c r="C394" i="1"/>
  <c r="E405" i="4"/>
  <c r="D394" i="1"/>
  <c r="H394"/>
  <c r="F406" i="4"/>
  <c r="F407"/>
  <c r="F408"/>
  <c r="F409"/>
  <c r="F412"/>
  <c r="F413"/>
  <c r="F414"/>
  <c r="D419"/>
  <c r="C408" i="1"/>
  <c r="E419" i="4"/>
  <c r="E646"/>
  <c r="D634" i="1"/>
  <c r="G634" s="1"/>
  <c r="D408"/>
  <c r="H408"/>
  <c r="D420" i="4"/>
  <c r="C409" i="1"/>
  <c r="H409" s="1"/>
  <c r="E420" i="4"/>
  <c r="D409" i="1"/>
  <c r="F420" i="4"/>
  <c r="D421"/>
  <c r="C410" i="1"/>
  <c r="E421" i="4"/>
  <c r="D410" i="1"/>
  <c r="D425" i="4"/>
  <c r="C413" i="1"/>
  <c r="H413" s="1"/>
  <c r="E425" i="4"/>
  <c r="D413" i="1"/>
  <c r="F425" i="4"/>
  <c r="F426"/>
  <c r="F427"/>
  <c r="F428"/>
  <c r="F429"/>
  <c r="D430"/>
  <c r="C418" i="1"/>
  <c r="H418" s="1"/>
  <c r="E430" i="4"/>
  <c r="D418" i="1"/>
  <c r="F430" i="4"/>
  <c r="F431"/>
  <c r="F432"/>
  <c r="D433"/>
  <c r="F433"/>
  <c r="E433"/>
  <c r="D421" i="1"/>
  <c r="F434" i="4"/>
  <c r="F435"/>
  <c r="F436"/>
  <c r="F437"/>
  <c r="D438"/>
  <c r="E438"/>
  <c r="D426" i="1"/>
  <c r="G426" s="1"/>
  <c r="F439" i="4"/>
  <c r="F440"/>
  <c r="F441"/>
  <c r="F442"/>
  <c r="F443"/>
  <c r="F444"/>
  <c r="D445"/>
  <c r="C433" i="1"/>
  <c r="H433" s="1"/>
  <c r="E445" i="4"/>
  <c r="D433" i="1"/>
  <c r="F445" i="4"/>
  <c r="F446"/>
  <c r="F447"/>
  <c r="F448"/>
  <c r="F449"/>
  <c r="D450"/>
  <c r="C438" i="1"/>
  <c r="E450" i="4"/>
  <c r="D438" i="1"/>
  <c r="F450" i="4"/>
  <c r="F451"/>
  <c r="F452"/>
  <c r="F453"/>
  <c r="F454"/>
  <c r="F455"/>
  <c r="F456"/>
  <c r="F457"/>
  <c r="D458"/>
  <c r="F458"/>
  <c r="C446" i="1"/>
  <c r="E458" i="4"/>
  <c r="D446" i="1"/>
  <c r="G446" s="1"/>
  <c r="F459" i="4"/>
  <c r="F460"/>
  <c r="F461"/>
  <c r="D463"/>
  <c r="E463"/>
  <c r="D451" i="1"/>
  <c r="F464" i="4"/>
  <c r="F465"/>
  <c r="D466"/>
  <c r="E466"/>
  <c r="D454" i="1"/>
  <c r="F467" i="4"/>
  <c r="F468"/>
  <c r="D469"/>
  <c r="F469"/>
  <c r="C457" i="1"/>
  <c r="H457" s="1"/>
  <c r="E469" i="4"/>
  <c r="D457" i="1"/>
  <c r="F470" i="4"/>
  <c r="F471"/>
  <c r="D472"/>
  <c r="F472"/>
  <c r="C460" i="1"/>
  <c r="E472" i="4"/>
  <c r="D460" i="1"/>
  <c r="F473" i="4"/>
  <c r="F474"/>
  <c r="D476"/>
  <c r="E476"/>
  <c r="E475"/>
  <c r="D463" i="1"/>
  <c r="F477" i="4"/>
  <c r="F478"/>
  <c r="F479"/>
  <c r="F480"/>
  <c r="D481"/>
  <c r="E481"/>
  <c r="D469" i="1"/>
  <c r="F482" i="4"/>
  <c r="F483"/>
  <c r="D484"/>
  <c r="E484"/>
  <c r="D472" i="1"/>
  <c r="F485" i="4"/>
  <c r="F486"/>
  <c r="D488"/>
  <c r="E488"/>
  <c r="D476" i="1"/>
  <c r="F489" i="4"/>
  <c r="F490"/>
  <c r="F491"/>
  <c r="F492"/>
  <c r="D493"/>
  <c r="E493"/>
  <c r="D481" i="1"/>
  <c r="H481" s="1"/>
  <c r="F494" i="4"/>
  <c r="F495"/>
  <c r="F496"/>
  <c r="F497"/>
  <c r="D498"/>
  <c r="C486" i="1"/>
  <c r="H486" s="1"/>
  <c r="E498" i="4"/>
  <c r="D486" i="1"/>
  <c r="F498" i="4"/>
  <c r="F499"/>
  <c r="F500"/>
  <c r="F501"/>
  <c r="F502"/>
  <c r="F503"/>
  <c r="F504"/>
  <c r="D505"/>
  <c r="F505"/>
  <c r="C493" i="1"/>
  <c r="H493" s="1"/>
  <c r="E505" i="4"/>
  <c r="D493" i="1"/>
  <c r="F506" i="4"/>
  <c r="F507"/>
  <c r="F508"/>
  <c r="F509"/>
  <c r="D510"/>
  <c r="F510"/>
  <c r="E510"/>
  <c r="D498" i="1"/>
  <c r="F511" i="4"/>
  <c r="F512"/>
  <c r="F513"/>
  <c r="F514"/>
  <c r="F515"/>
  <c r="F516"/>
  <c r="F517"/>
  <c r="D519"/>
  <c r="C507" i="1"/>
  <c r="H507" s="1"/>
  <c r="E519" i="4"/>
  <c r="D507" i="1"/>
  <c r="F519" i="4"/>
  <c r="F520"/>
  <c r="F521"/>
  <c r="D522"/>
  <c r="C510" i="1"/>
  <c r="E522" i="4"/>
  <c r="D510" i="1"/>
  <c r="H510" s="1"/>
  <c r="F522" i="4"/>
  <c r="F523"/>
  <c r="F524"/>
  <c r="D525"/>
  <c r="C513" i="1"/>
  <c r="E525" i="4"/>
  <c r="D513" i="1"/>
  <c r="F525" i="4"/>
  <c r="F526"/>
  <c r="F527"/>
  <c r="D528"/>
  <c r="C516" i="1"/>
  <c r="H516" s="1"/>
  <c r="E528" i="4"/>
  <c r="D516" i="1"/>
  <c r="F528" i="4"/>
  <c r="F529"/>
  <c r="F530"/>
  <c r="D533"/>
  <c r="C521" i="1"/>
  <c r="E533" i="4"/>
  <c r="D521" i="1"/>
  <c r="F534" i="4"/>
  <c r="F535"/>
  <c r="F536"/>
  <c r="F537"/>
  <c r="D538"/>
  <c r="C526" i="1"/>
  <c r="E538" i="4"/>
  <c r="D526" i="1"/>
  <c r="H526" s="1"/>
  <c r="F538" i="4"/>
  <c r="F539"/>
  <c r="F540"/>
  <c r="D541"/>
  <c r="C529" i="1"/>
  <c r="E541" i="4"/>
  <c r="D529" i="1"/>
  <c r="F541" i="4"/>
  <c r="F542"/>
  <c r="F543"/>
  <c r="F544"/>
  <c r="F545"/>
  <c r="D546"/>
  <c r="C534" i="1"/>
  <c r="G534" s="1"/>
  <c r="E546" i="4"/>
  <c r="D534" i="1"/>
  <c r="F546" i="4"/>
  <c r="F547"/>
  <c r="F548"/>
  <c r="F549"/>
  <c r="F550"/>
  <c r="F551"/>
  <c r="F552"/>
  <c r="D553"/>
  <c r="E553"/>
  <c r="D541" i="1"/>
  <c r="F554" i="4"/>
  <c r="F555"/>
  <c r="F556"/>
  <c r="F557"/>
  <c r="D558"/>
  <c r="E558"/>
  <c r="D546" i="1"/>
  <c r="F559" i="4"/>
  <c r="F560"/>
  <c r="F561"/>
  <c r="F562"/>
  <c r="F563"/>
  <c r="F564"/>
  <c r="F565"/>
  <c r="D566"/>
  <c r="C554" i="1"/>
  <c r="E566" i="4"/>
  <c r="D554" i="1"/>
  <c r="F566" i="4"/>
  <c r="F567"/>
  <c r="F568"/>
  <c r="F569"/>
  <c r="D571"/>
  <c r="D570"/>
  <c r="E571"/>
  <c r="D559" i="1"/>
  <c r="F571" i="4"/>
  <c r="F572"/>
  <c r="F573"/>
  <c r="D574"/>
  <c r="F574"/>
  <c r="E574"/>
  <c r="D562" i="1"/>
  <c r="F575" i="4"/>
  <c r="F576"/>
  <c r="D577"/>
  <c r="C565" i="1"/>
  <c r="H565" s="1"/>
  <c r="E577" i="4"/>
  <c r="D565" i="1"/>
  <c r="F577" i="4"/>
  <c r="F578"/>
  <c r="F579"/>
  <c r="D580"/>
  <c r="C568" i="1"/>
  <c r="H568" s="1"/>
  <c r="E580" i="4"/>
  <c r="D568" i="1"/>
  <c r="F580" i="4"/>
  <c r="F581"/>
  <c r="F582"/>
  <c r="D584"/>
  <c r="C572" i="1"/>
  <c r="E584" i="4"/>
  <c r="D572" i="1"/>
  <c r="G572" s="1"/>
  <c r="F584" i="4"/>
  <c r="F585"/>
  <c r="F586"/>
  <c r="F587"/>
  <c r="D588"/>
  <c r="C576" i="1"/>
  <c r="H576" s="1"/>
  <c r="E588" i="4"/>
  <c r="D576" i="1"/>
  <c r="F588" i="4"/>
  <c r="F589"/>
  <c r="D590"/>
  <c r="C578" i="1"/>
  <c r="E590" i="4"/>
  <c r="D578" i="1"/>
  <c r="F590" i="4"/>
  <c r="F591"/>
  <c r="F592"/>
  <c r="D593"/>
  <c r="C581" i="1"/>
  <c r="H581" s="1"/>
  <c r="E593" i="4"/>
  <c r="D581" i="1"/>
  <c r="F593" i="4"/>
  <c r="F594"/>
  <c r="F595"/>
  <c r="D597"/>
  <c r="C585" i="1"/>
  <c r="E597" i="4"/>
  <c r="D585" i="1"/>
  <c r="F598" i="4"/>
  <c r="F599"/>
  <c r="F600"/>
  <c r="F601"/>
  <c r="D602"/>
  <c r="C590" i="1"/>
  <c r="E602" i="4"/>
  <c r="D590" i="1"/>
  <c r="H590" s="1"/>
  <c r="F602" i="4"/>
  <c r="F603"/>
  <c r="F604"/>
  <c r="F605"/>
  <c r="D606"/>
  <c r="C594" i="1"/>
  <c r="E606" i="4"/>
  <c r="D594" i="1"/>
  <c r="F606" i="4"/>
  <c r="F607"/>
  <c r="D608"/>
  <c r="C596" i="1"/>
  <c r="G596" s="1"/>
  <c r="E608" i="4"/>
  <c r="D596" i="1"/>
  <c r="F608" i="4"/>
  <c r="F609"/>
  <c r="F610"/>
  <c r="F611"/>
  <c r="F612"/>
  <c r="F613"/>
  <c r="F614"/>
  <c r="D615"/>
  <c r="C603" i="1"/>
  <c r="E615" i="4"/>
  <c r="D603" i="1"/>
  <c r="F615" i="4"/>
  <c r="F616"/>
  <c r="F617"/>
  <c r="F618"/>
  <c r="F619"/>
  <c r="D620"/>
  <c r="F620"/>
  <c r="C608" i="1"/>
  <c r="E620" i="4"/>
  <c r="D608" i="1"/>
  <c r="F621" i="4"/>
  <c r="F622"/>
  <c r="F623"/>
  <c r="F624"/>
  <c r="F625"/>
  <c r="F626"/>
  <c r="F627"/>
  <c r="D629"/>
  <c r="D628"/>
  <c r="E629"/>
  <c r="D617" i="1"/>
  <c r="F629" i="4"/>
  <c r="F630"/>
  <c r="F631"/>
  <c r="D632"/>
  <c r="C620" i="1"/>
  <c r="E632" i="4"/>
  <c r="D620" i="1"/>
  <c r="F632" i="4"/>
  <c r="F633"/>
  <c r="F634"/>
  <c r="D635"/>
  <c r="C623" i="1"/>
  <c r="H623" s="1"/>
  <c r="E635" i="4"/>
  <c r="D623" i="1"/>
  <c r="F636" i="4"/>
  <c r="F637"/>
  <c r="F640"/>
  <c r="F641"/>
  <c r="D647"/>
  <c r="C635" i="1"/>
  <c r="G635" s="1"/>
  <c r="F647" i="4"/>
  <c r="F650"/>
  <c r="F652"/>
  <c r="F653"/>
  <c r="F654"/>
  <c r="D655"/>
  <c r="C642" i="1"/>
  <c r="E655" i="4"/>
  <c r="F656"/>
  <c r="F657"/>
  <c r="F658"/>
  <c r="F659"/>
  <c r="F660"/>
  <c r="F661"/>
  <c r="F662"/>
  <c r="F663"/>
  <c r="F664"/>
  <c r="F665"/>
  <c r="F666"/>
  <c r="F667"/>
  <c r="F668"/>
  <c r="F669"/>
  <c r="F670"/>
  <c r="F671"/>
  <c r="F672"/>
  <c r="F673"/>
  <c r="F674"/>
  <c r="F675"/>
  <c r="F676"/>
  <c r="F677"/>
  <c r="F690"/>
  <c r="F691"/>
  <c r="F692"/>
  <c r="F693"/>
  <c r="F694"/>
  <c r="F695"/>
  <c r="F696"/>
  <c r="F697"/>
  <c r="F698"/>
  <c r="F699"/>
  <c r="F701"/>
  <c r="F702"/>
  <c r="F703"/>
  <c r="F705"/>
  <c r="F706"/>
  <c r="F707"/>
  <c r="F708"/>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9"/>
  <c r="F810"/>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A995"/>
  <c r="A996"/>
  <c r="A997"/>
  <c r="A3" i="5"/>
  <c r="B4"/>
  <c r="B5"/>
  <c r="B6"/>
  <c r="D14"/>
  <c r="C979" i="1"/>
  <c r="E14" i="5"/>
  <c r="F15"/>
  <c r="F16"/>
  <c r="F17"/>
  <c r="D19"/>
  <c r="E19"/>
  <c r="D984" i="1"/>
  <c r="F20" i="5"/>
  <c r="F21"/>
  <c r="F22"/>
  <c r="F23"/>
  <c r="F24"/>
  <c r="D25"/>
  <c r="C990" i="1"/>
  <c r="E25" i="5"/>
  <c r="D990" i="1"/>
  <c r="F25" i="5"/>
  <c r="F26"/>
  <c r="F27"/>
  <c r="F28"/>
  <c r="F29"/>
  <c r="F30"/>
  <c r="F31"/>
  <c r="F32"/>
  <c r="F33"/>
  <c r="F34"/>
  <c r="D35"/>
  <c r="C1000" i="1"/>
  <c r="E35" i="5"/>
  <c r="D1000" i="1"/>
  <c r="F35" i="5"/>
  <c r="F36"/>
  <c r="F37"/>
  <c r="F38"/>
  <c r="F39"/>
  <c r="F40"/>
  <c r="D41"/>
  <c r="C1006" i="1"/>
  <c r="E41" i="5"/>
  <c r="D1006" i="1"/>
  <c r="F41" i="5"/>
  <c r="F42"/>
  <c r="F43"/>
  <c r="F44"/>
  <c r="F45"/>
  <c r="F46"/>
  <c r="D47"/>
  <c r="F47"/>
  <c r="C1012" i="1"/>
  <c r="G1012" s="1"/>
  <c r="E47" i="5"/>
  <c r="E18"/>
  <c r="F48"/>
  <c r="F49"/>
  <c r="F50"/>
  <c r="D51"/>
  <c r="C1016" i="1"/>
  <c r="E51" i="5"/>
  <c r="D1016" i="1"/>
  <c r="F52" i="5"/>
  <c r="F53"/>
  <c r="F54"/>
  <c r="F55"/>
  <c r="F56"/>
  <c r="F57"/>
  <c r="D58"/>
  <c r="E58"/>
  <c r="D1023" i="1"/>
  <c r="G1023" s="1"/>
  <c r="F59" i="5"/>
  <c r="F60"/>
  <c r="F61"/>
  <c r="D62"/>
  <c r="C1027" i="1"/>
  <c r="E62" i="5"/>
  <c r="F63"/>
  <c r="F64"/>
  <c r="F65"/>
  <c r="F66"/>
  <c r="F67"/>
  <c r="F68"/>
  <c r="D69"/>
  <c r="C1034" i="1"/>
  <c r="H1034" s="1"/>
  <c r="E69" i="5"/>
  <c r="D1034" i="1"/>
  <c r="F69" i="5"/>
  <c r="F70"/>
  <c r="F71"/>
  <c r="F72"/>
  <c r="F73"/>
  <c r="D75"/>
  <c r="D76"/>
  <c r="C1041" i="1"/>
  <c r="E76" i="5"/>
  <c r="F77"/>
  <c r="F78"/>
  <c r="F79"/>
  <c r="F80"/>
  <c r="F81"/>
  <c r="F82"/>
  <c r="F83"/>
  <c r="E84"/>
  <c r="D1049" i="1"/>
  <c r="D85" i="5"/>
  <c r="E85"/>
  <c r="D1050" i="1"/>
  <c r="G1050" s="1"/>
  <c r="F86" i="5"/>
  <c r="F87"/>
  <c r="F88"/>
  <c r="F89"/>
  <c r="F90"/>
  <c r="F91"/>
  <c r="F92"/>
  <c r="D93"/>
  <c r="C1058" i="1"/>
  <c r="D94" i="5"/>
  <c r="C1059" i="1"/>
  <c r="E94" i="5"/>
  <c r="F94"/>
  <c r="F95"/>
  <c r="F96"/>
  <c r="F97"/>
  <c r="F98"/>
  <c r="F99"/>
  <c r="F100"/>
  <c r="F101"/>
  <c r="F102"/>
  <c r="F103"/>
  <c r="F104"/>
  <c r="F105"/>
  <c r="F106"/>
  <c r="F107"/>
  <c r="F108"/>
  <c r="F109"/>
  <c r="F110"/>
  <c r="F111"/>
  <c r="D112"/>
  <c r="C1077" i="1"/>
  <c r="G1077" s="1"/>
  <c r="E112" i="5"/>
  <c r="D1077" i="1"/>
  <c r="F112" i="5"/>
  <c r="F113"/>
  <c r="F114"/>
  <c r="F115"/>
  <c r="F116"/>
  <c r="F117"/>
  <c r="F118"/>
  <c r="F119"/>
  <c r="F120"/>
  <c r="F121"/>
  <c r="F122"/>
  <c r="F123"/>
  <c r="D125"/>
  <c r="E125"/>
  <c r="D1090" i="1"/>
  <c r="F125" i="5"/>
  <c r="F126"/>
  <c r="F127"/>
  <c r="F128"/>
  <c r="F129"/>
  <c r="F130"/>
  <c r="F131"/>
  <c r="D132"/>
  <c r="F132"/>
  <c r="E132"/>
  <c r="D1097" i="1"/>
  <c r="F133" i="5"/>
  <c r="F134"/>
  <c r="F135"/>
  <c r="F136"/>
  <c r="F137"/>
  <c r="F138"/>
  <c r="F139"/>
  <c r="D141"/>
  <c r="E141"/>
  <c r="D1106" i="1"/>
  <c r="F141" i="5"/>
  <c r="F142"/>
  <c r="F143"/>
  <c r="F144"/>
  <c r="F145"/>
  <c r="F146"/>
  <c r="F147"/>
  <c r="D148"/>
  <c r="F148"/>
  <c r="C1113" i="1"/>
  <c r="H1113" s="1"/>
  <c r="E148" i="5"/>
  <c r="D1113" i="1"/>
  <c r="F149" i="5"/>
  <c r="F150"/>
  <c r="F151"/>
  <c r="E152"/>
  <c r="D1117" i="1"/>
  <c r="F153" i="5"/>
  <c r="F154"/>
  <c r="D155"/>
  <c r="E155"/>
  <c r="D1120" i="1"/>
  <c r="F155" i="5"/>
  <c r="F156"/>
  <c r="F157"/>
  <c r="F158"/>
  <c r="F159"/>
  <c r="F160"/>
  <c r="F161"/>
  <c r="F162"/>
  <c r="F163"/>
  <c r="F164"/>
  <c r="F165"/>
  <c r="F166"/>
  <c r="F167"/>
  <c r="F168"/>
  <c r="D169"/>
  <c r="C1134" i="1"/>
  <c r="E169" i="5"/>
  <c r="D1134" i="1"/>
  <c r="H1134" s="1"/>
  <c r="F169" i="5"/>
  <c r="F170"/>
  <c r="F171"/>
  <c r="F172"/>
  <c r="F173"/>
  <c r="F174"/>
  <c r="D175"/>
  <c r="C1140" i="1"/>
  <c r="H1140" s="1"/>
  <c r="E175" i="5"/>
  <c r="D1140" i="1"/>
  <c r="F176" i="5"/>
  <c r="F177"/>
  <c r="F178"/>
  <c r="F182"/>
  <c r="F183"/>
  <c r="D184"/>
  <c r="E184"/>
  <c r="F185"/>
  <c r="F186"/>
  <c r="F187"/>
  <c r="F188"/>
  <c r="F189"/>
  <c r="F190"/>
  <c r="F191"/>
  <c r="F192"/>
  <c r="D194"/>
  <c r="C1159" i="1"/>
  <c r="E194" i="5"/>
  <c r="F194"/>
  <c r="F195"/>
  <c r="F196"/>
  <c r="F197"/>
  <c r="F198"/>
  <c r="F199"/>
  <c r="F200"/>
  <c r="D201"/>
  <c r="C1166" i="1"/>
  <c r="E201" i="5"/>
  <c r="D1166" i="1"/>
  <c r="G1166" s="1"/>
  <c r="F202" i="5"/>
  <c r="F203"/>
  <c r="F204"/>
  <c r="F205"/>
  <c r="F206"/>
  <c r="F207"/>
  <c r="F208"/>
  <c r="D210"/>
  <c r="C1175" i="1"/>
  <c r="H1175" s="1"/>
  <c r="E210" i="5"/>
  <c r="F210"/>
  <c r="F211"/>
  <c r="F212"/>
  <c r="F213"/>
  <c r="F214"/>
  <c r="F215"/>
  <c r="F216"/>
  <c r="F217"/>
  <c r="F218"/>
  <c r="F219"/>
  <c r="F220"/>
  <c r="F221"/>
  <c r="F222"/>
  <c r="F223"/>
  <c r="F224"/>
  <c r="F225"/>
  <c r="F226"/>
  <c r="D227"/>
  <c r="F227"/>
  <c r="C1192" i="1"/>
  <c r="H1192" s="1"/>
  <c r="E227" i="5"/>
  <c r="D1192" i="1"/>
  <c r="F228" i="5"/>
  <c r="F229"/>
  <c r="F230"/>
  <c r="F231"/>
  <c r="F232"/>
  <c r="F233"/>
  <c r="F234"/>
  <c r="F235"/>
  <c r="F236"/>
  <c r="D237"/>
  <c r="E237"/>
  <c r="D1202" i="1"/>
  <c r="F238" i="5"/>
  <c r="F239"/>
  <c r="D242"/>
  <c r="C1207" i="1"/>
  <c r="E242" i="5"/>
  <c r="F243"/>
  <c r="F244"/>
  <c r="D245"/>
  <c r="C1210" i="1"/>
  <c r="G1210" s="1"/>
  <c r="E245" i="5"/>
  <c r="D1210" i="1"/>
  <c r="F245" i="5"/>
  <c r="F246"/>
  <c r="F247"/>
  <c r="F248"/>
  <c r="D249"/>
  <c r="E249"/>
  <c r="D1214" i="1"/>
  <c r="F250" i="5"/>
  <c r="F251"/>
  <c r="F252"/>
  <c r="D253"/>
  <c r="C1218" i="1"/>
  <c r="H1218" s="1"/>
  <c r="E253" i="5"/>
  <c r="D1218" i="1"/>
  <c r="F254" i="5"/>
  <c r="F255"/>
  <c r="F256"/>
  <c r="F257"/>
  <c r="F258"/>
  <c r="F259"/>
  <c r="D261"/>
  <c r="E261"/>
  <c r="E260"/>
  <c r="D1225" i="1"/>
  <c r="F261" i="5"/>
  <c r="F262"/>
  <c r="F264"/>
  <c r="F265"/>
  <c r="F266"/>
  <c r="F267"/>
  <c r="F268"/>
  <c r="F269"/>
  <c r="F276"/>
  <c r="F277"/>
  <c r="F293"/>
  <c r="F294"/>
  <c r="F295"/>
  <c r="F296"/>
  <c r="F297"/>
  <c r="F298"/>
  <c r="F299"/>
  <c r="F300"/>
  <c r="F301"/>
  <c r="F309"/>
  <c r="F310"/>
  <c r="F311"/>
  <c r="F312"/>
  <c r="F313"/>
  <c r="F314"/>
  <c r="F315"/>
  <c r="F316"/>
  <c r="F317"/>
  <c r="F318"/>
  <c r="F319"/>
  <c r="F320"/>
  <c r="F321"/>
  <c r="F322"/>
  <c r="F323"/>
  <c r="F324"/>
  <c r="F325"/>
  <c r="F326"/>
  <c r="F327"/>
  <c r="F328"/>
  <c r="A331"/>
  <c r="A332"/>
  <c r="A333"/>
  <c r="A3" i="6"/>
  <c r="B4"/>
  <c r="B5"/>
  <c r="B6"/>
  <c r="D13"/>
  <c r="C1294" i="1"/>
  <c r="E13" i="6"/>
  <c r="F14"/>
  <c r="F15"/>
  <c r="F16"/>
  <c r="D17"/>
  <c r="C1298" i="1"/>
  <c r="E17" i="6"/>
  <c r="D1298" i="1"/>
  <c r="H1298" s="1"/>
  <c r="F17" i="6"/>
  <c r="F18"/>
  <c r="F19"/>
  <c r="D20"/>
  <c r="C1301" i="1"/>
  <c r="E20" i="6"/>
  <c r="D1301" i="1"/>
  <c r="H1301"/>
  <c r="F20" i="6"/>
  <c r="F21"/>
  <c r="F22"/>
  <c r="F23"/>
  <c r="F24"/>
  <c r="F25"/>
  <c r="F26"/>
  <c r="F27"/>
  <c r="F28"/>
  <c r="D29"/>
  <c r="C1310" i="1"/>
  <c r="E29" i="6"/>
  <c r="D1310" i="1"/>
  <c r="H1310"/>
  <c r="F29" i="6"/>
  <c r="F30"/>
  <c r="F31"/>
  <c r="F32"/>
  <c r="F33"/>
  <c r="F34"/>
  <c r="D35"/>
  <c r="C1316" i="1"/>
  <c r="G1316" s="1"/>
  <c r="E35" i="6"/>
  <c r="D1316" i="1"/>
  <c r="F35" i="6"/>
  <c r="F36"/>
  <c r="F37"/>
  <c r="F38"/>
  <c r="F39"/>
  <c r="F40"/>
  <c r="F41"/>
  <c r="D43"/>
  <c r="E43"/>
  <c r="F44"/>
  <c r="F45"/>
  <c r="D46"/>
  <c r="C1327" i="1"/>
  <c r="H1327" s="1"/>
  <c r="E46" i="6"/>
  <c r="F46"/>
  <c r="F47"/>
  <c r="F48"/>
  <c r="F49"/>
  <c r="D50"/>
  <c r="F50"/>
  <c r="C1331" i="1"/>
  <c r="H1331" s="1"/>
  <c r="E50" i="6"/>
  <c r="D1331" i="1"/>
  <c r="F51" i="6"/>
  <c r="F52"/>
  <c r="F53"/>
  <c r="F54"/>
  <c r="F55"/>
  <c r="F56"/>
  <c r="D57"/>
  <c r="C1338" i="1"/>
  <c r="E57" i="6"/>
  <c r="D1338" i="1"/>
  <c r="F57" i="6"/>
  <c r="F58"/>
  <c r="F59"/>
  <c r="F60"/>
  <c r="D61"/>
  <c r="C1342" i="1"/>
  <c r="E61" i="6"/>
  <c r="D1342" i="1"/>
  <c r="F61" i="6"/>
  <c r="F62"/>
  <c r="F63"/>
  <c r="F64"/>
  <c r="F65"/>
  <c r="F66"/>
  <c r="F67"/>
  <c r="D68"/>
  <c r="C1349" i="1"/>
  <c r="H1349" s="1"/>
  <c r="E68" i="6"/>
  <c r="D1349" i="1"/>
  <c r="F68" i="6"/>
  <c r="F69"/>
  <c r="F70"/>
  <c r="F71"/>
  <c r="F72"/>
  <c r="D73"/>
  <c r="C1354" i="1"/>
  <c r="H1354" s="1"/>
  <c r="E73" i="6"/>
  <c r="D1354" i="1"/>
  <c r="F74" i="6"/>
  <c r="F75"/>
  <c r="F76"/>
  <c r="F77"/>
  <c r="F78"/>
  <c r="F79"/>
  <c r="F80"/>
  <c r="F81"/>
  <c r="D82"/>
  <c r="C1363" i="1"/>
  <c r="E82" i="6"/>
  <c r="D1363" i="1"/>
  <c r="H1363" s="1"/>
  <c r="F82" i="6"/>
  <c r="F83"/>
  <c r="F84"/>
  <c r="F85"/>
  <c r="F86"/>
  <c r="F87"/>
  <c r="F88"/>
  <c r="D89"/>
  <c r="E89"/>
  <c r="D1370" i="1"/>
  <c r="H1370" s="1"/>
  <c r="F90" i="6"/>
  <c r="F91"/>
  <c r="F92"/>
  <c r="F93"/>
  <c r="F94"/>
  <c r="F95"/>
  <c r="D96"/>
  <c r="C1377" i="1"/>
  <c r="D97" i="6"/>
  <c r="C1378" i="1"/>
  <c r="G1378" s="1"/>
  <c r="E97" i="6"/>
  <c r="F97"/>
  <c r="F98"/>
  <c r="F99"/>
  <c r="F100"/>
  <c r="D101"/>
  <c r="C1382" i="1"/>
  <c r="E101" i="6"/>
  <c r="D1382" i="1"/>
  <c r="F101" i="6"/>
  <c r="F102"/>
  <c r="F103"/>
  <c r="F104"/>
  <c r="F105"/>
  <c r="D106"/>
  <c r="C1387" i="1"/>
  <c r="E106" i="6"/>
  <c r="D1387" i="1"/>
  <c r="F106" i="6"/>
  <c r="F107"/>
  <c r="F108"/>
  <c r="F109"/>
  <c r="F110"/>
  <c r="F111"/>
  <c r="F112"/>
  <c r="F113"/>
  <c r="D114"/>
  <c r="C1395" i="1"/>
  <c r="H1395" s="1"/>
  <c r="E114" i="6"/>
  <c r="D1395" i="1"/>
  <c r="F115" i="6"/>
  <c r="F116"/>
  <c r="F117"/>
  <c r="F118"/>
  <c r="F119"/>
  <c r="F120"/>
  <c r="D122"/>
  <c r="E122"/>
  <c r="F122"/>
  <c r="F123"/>
  <c r="F124"/>
  <c r="D125"/>
  <c r="C1406" i="1"/>
  <c r="G1406" s="1"/>
  <c r="E125" i="6"/>
  <c r="D1406" i="1"/>
  <c r="F125" i="6"/>
  <c r="F126"/>
  <c r="F127"/>
  <c r="F128"/>
  <c r="D129"/>
  <c r="C1410" i="1"/>
  <c r="E129" i="6"/>
  <c r="D1410" i="1"/>
  <c r="F129" i="6"/>
  <c r="F130"/>
  <c r="F131"/>
  <c r="F132"/>
  <c r="F133"/>
  <c r="F134"/>
  <c r="F135"/>
  <c r="D137"/>
  <c r="E137"/>
  <c r="F138"/>
  <c r="F139"/>
  <c r="F140"/>
  <c r="F141"/>
  <c r="F142"/>
  <c r="F143"/>
  <c r="F144"/>
  <c r="F145"/>
  <c r="F146"/>
  <c r="F147"/>
  <c r="A151"/>
  <c r="A152"/>
  <c r="A153"/>
  <c r="A3" i="7"/>
  <c r="B4"/>
  <c r="B5"/>
  <c r="B6"/>
  <c r="D14"/>
  <c r="C1432" i="1"/>
  <c r="E14" i="7"/>
  <c r="D1432" i="1"/>
  <c r="D21" i="7"/>
  <c r="C1439" i="1"/>
  <c r="E21" i="7"/>
  <c r="D1439" i="1"/>
  <c r="G1439"/>
  <c r="D30" i="7"/>
  <c r="C1448" i="1"/>
  <c r="H1448" s="1"/>
  <c r="E30" i="7"/>
  <c r="D1448" i="1"/>
  <c r="D37" i="7"/>
  <c r="C1455" i="1"/>
  <c r="H1455" s="1"/>
  <c r="E37" i="7"/>
  <c r="D1455" i="1"/>
  <c r="D45" i="7"/>
  <c r="D46"/>
  <c r="C1464" i="1"/>
  <c r="E46" i="7"/>
  <c r="D1464" i="1"/>
  <c r="D51" i="7"/>
  <c r="E51"/>
  <c r="D1469" i="1"/>
  <c r="G1469" s="1"/>
  <c r="A59" i="7"/>
  <c r="A60"/>
  <c r="A61"/>
  <c r="A3" i="8"/>
  <c r="B4"/>
  <c r="B5"/>
  <c r="B6"/>
  <c r="B7"/>
  <c r="D15"/>
  <c r="D24"/>
  <c r="C1486" i="1"/>
  <c r="D32" i="8"/>
  <c r="C1494" i="1"/>
  <c r="D41" i="8"/>
  <c r="C1503" i="1"/>
  <c r="D49" i="8"/>
  <c r="C1511" i="1"/>
  <c r="D55" i="8"/>
  <c r="C1517" i="1"/>
  <c r="D60" i="8"/>
  <c r="C1522" i="1"/>
  <c r="D65" i="8"/>
  <c r="C1527" i="1"/>
  <c r="D70" i="8"/>
  <c r="C1532" i="1"/>
  <c r="G1532"/>
  <c r="D75" i="8"/>
  <c r="C1537" i="1"/>
  <c r="G1537" s="1"/>
  <c r="D80" i="8"/>
  <c r="C1542" i="1"/>
  <c r="H1542" s="1"/>
  <c r="D85" i="8"/>
  <c r="C1547" i="1"/>
  <c r="G1547" s="1"/>
  <c r="D90" i="8"/>
  <c r="C1552" i="1"/>
  <c r="H1552" s="1"/>
  <c r="D95" i="8"/>
  <c r="C1557" i="1"/>
  <c r="G1557" s="1"/>
  <c r="D101" i="8"/>
  <c r="A109"/>
  <c r="A110"/>
  <c r="A111"/>
  <c r="G3" i="9"/>
  <c r="H3"/>
  <c r="L297" s="1"/>
  <c r="F297" s="1"/>
  <c r="F294" s="1"/>
  <c r="I3"/>
  <c r="L3"/>
  <c r="O3"/>
  <c r="G159"/>
  <c r="E159" s="1"/>
  <c r="B159" s="1"/>
  <c r="P3"/>
  <c r="H5"/>
  <c r="Q3"/>
  <c r="L7"/>
  <c r="F7" s="1"/>
  <c r="F4" s="1"/>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3"/>
  <c r="A264"/>
  <c r="A265"/>
  <c r="A266"/>
  <c r="A267"/>
  <c r="A268"/>
  <c r="A269"/>
  <c r="A270"/>
  <c r="A271"/>
  <c r="A272"/>
  <c r="A273"/>
  <c r="A274"/>
  <c r="A275"/>
  <c r="A276"/>
  <c r="A277"/>
  <c r="A278"/>
  <c r="A279"/>
  <c r="A280"/>
  <c r="A281"/>
  <c r="A282"/>
  <c r="A283"/>
  <c r="A284"/>
  <c r="A285"/>
  <c r="A286"/>
  <c r="A287"/>
  <c r="A288"/>
  <c r="A289"/>
  <c r="A291"/>
  <c r="A292"/>
  <c r="A293"/>
  <c r="A295"/>
  <c r="A296"/>
  <c r="A297"/>
  <c r="A299"/>
  <c r="A300"/>
  <c r="G7"/>
  <c r="G25"/>
  <c r="E25" s="1"/>
  <c r="B25" s="1"/>
  <c r="G26"/>
  <c r="E26"/>
  <c r="B26" s="1"/>
  <c r="G27"/>
  <c r="E27" s="1"/>
  <c r="B27" s="1"/>
  <c r="H27"/>
  <c r="G28"/>
  <c r="H28"/>
  <c r="G29"/>
  <c r="E29" s="1"/>
  <c r="B29" s="1"/>
  <c r="H29"/>
  <c r="G30"/>
  <c r="E30" s="1"/>
  <c r="H30"/>
  <c r="G31"/>
  <c r="E31" s="1"/>
  <c r="B31" s="1"/>
  <c r="H31"/>
  <c r="G32"/>
  <c r="E32" s="1"/>
  <c r="B32" s="1"/>
  <c r="H32"/>
  <c r="G33"/>
  <c r="H33"/>
  <c r="E33"/>
  <c r="B33" s="1"/>
  <c r="G34"/>
  <c r="E34" s="1"/>
  <c r="B34" s="1"/>
  <c r="H34"/>
  <c r="G35"/>
  <c r="H35"/>
  <c r="E35"/>
  <c r="B35" s="1"/>
  <c r="G36"/>
  <c r="E36" s="1"/>
  <c r="B36" s="1"/>
  <c r="H36"/>
  <c r="G37"/>
  <c r="H37"/>
  <c r="E37"/>
  <c r="B37" s="1"/>
  <c r="G38"/>
  <c r="E38" s="1"/>
  <c r="B38" s="1"/>
  <c r="H38"/>
  <c r="G39"/>
  <c r="H39"/>
  <c r="E39"/>
  <c r="B39" s="1"/>
  <c r="G40"/>
  <c r="E40" s="1"/>
  <c r="B40" s="1"/>
  <c r="H40"/>
  <c r="G41"/>
  <c r="H41"/>
  <c r="E41"/>
  <c r="B41" s="1"/>
  <c r="G42"/>
  <c r="E42" s="1"/>
  <c r="B42" s="1"/>
  <c r="H42"/>
  <c r="G43"/>
  <c r="E43" s="1"/>
  <c r="B43" s="1"/>
  <c r="H43"/>
  <c r="G44"/>
  <c r="E44" s="1"/>
  <c r="B44" s="1"/>
  <c r="H44"/>
  <c r="G45"/>
  <c r="H45"/>
  <c r="E45"/>
  <c r="B45" s="1"/>
  <c r="G46"/>
  <c r="E46" s="1"/>
  <c r="B46" s="1"/>
  <c r="H46"/>
  <c r="G47"/>
  <c r="E47" s="1"/>
  <c r="B47" s="1"/>
  <c r="H47"/>
  <c r="G48"/>
  <c r="E48" s="1"/>
  <c r="B48" s="1"/>
  <c r="H48"/>
  <c r="G49"/>
  <c r="H49"/>
  <c r="E49"/>
  <c r="B49" s="1"/>
  <c r="G50"/>
  <c r="E50" s="1"/>
  <c r="B50" s="1"/>
  <c r="H50"/>
  <c r="G51"/>
  <c r="E51" s="1"/>
  <c r="B51" s="1"/>
  <c r="H51"/>
  <c r="G52"/>
  <c r="E52" s="1"/>
  <c r="B52" s="1"/>
  <c r="H52"/>
  <c r="G53"/>
  <c r="H53"/>
  <c r="E53"/>
  <c r="B53" s="1"/>
  <c r="G54"/>
  <c r="E54" s="1"/>
  <c r="B54" s="1"/>
  <c r="H54"/>
  <c r="G55"/>
  <c r="E55" s="1"/>
  <c r="B55" s="1"/>
  <c r="H55"/>
  <c r="G56"/>
  <c r="E56" s="1"/>
  <c r="B56" s="1"/>
  <c r="H56"/>
  <c r="G57"/>
  <c r="H57"/>
  <c r="E57"/>
  <c r="B57" s="1"/>
  <c r="G58"/>
  <c r="E58" s="1"/>
  <c r="B58" s="1"/>
  <c r="H58"/>
  <c r="G59"/>
  <c r="E59" s="1"/>
  <c r="B59" s="1"/>
  <c r="H59"/>
  <c r="G60"/>
  <c r="E60" s="1"/>
  <c r="B60" s="1"/>
  <c r="H60"/>
  <c r="G61"/>
  <c r="H61"/>
  <c r="G62"/>
  <c r="E62" s="1"/>
  <c r="B62" s="1"/>
  <c r="H62"/>
  <c r="G63"/>
  <c r="E63" s="1"/>
  <c r="B63" s="1"/>
  <c r="H63"/>
  <c r="G64"/>
  <c r="E64" s="1"/>
  <c r="B64" s="1"/>
  <c r="H64"/>
  <c r="G65"/>
  <c r="E65" s="1"/>
  <c r="B65" s="1"/>
  <c r="H65"/>
  <c r="G66"/>
  <c r="E66" s="1"/>
  <c r="B66" s="1"/>
  <c r="H66"/>
  <c r="G67"/>
  <c r="E67" s="1"/>
  <c r="B67" s="1"/>
  <c r="H67"/>
  <c r="G68"/>
  <c r="E68" s="1"/>
  <c r="B68" s="1"/>
  <c r="H68"/>
  <c r="G69"/>
  <c r="H69"/>
  <c r="G70"/>
  <c r="E70" s="1"/>
  <c r="B70" s="1"/>
  <c r="H70"/>
  <c r="G71"/>
  <c r="E71" s="1"/>
  <c r="B71" s="1"/>
  <c r="H71"/>
  <c r="G72"/>
  <c r="E72" s="1"/>
  <c r="B72" s="1"/>
  <c r="H72"/>
  <c r="G73"/>
  <c r="E73" s="1"/>
  <c r="B73" s="1"/>
  <c r="H73"/>
  <c r="G74"/>
  <c r="E74" s="1"/>
  <c r="B74" s="1"/>
  <c r="H74"/>
  <c r="G75"/>
  <c r="E75" s="1"/>
  <c r="B75" s="1"/>
  <c r="H75"/>
  <c r="G76"/>
  <c r="E76" s="1"/>
  <c r="B76" s="1"/>
  <c r="H76"/>
  <c r="G77"/>
  <c r="H77"/>
  <c r="G78"/>
  <c r="E78" s="1"/>
  <c r="B78" s="1"/>
  <c r="H78"/>
  <c r="G79"/>
  <c r="E79" s="1"/>
  <c r="B79" s="1"/>
  <c r="H79"/>
  <c r="G80"/>
  <c r="E80" s="1"/>
  <c r="B80" s="1"/>
  <c r="H80"/>
  <c r="G81"/>
  <c r="E81" s="1"/>
  <c r="B81" s="1"/>
  <c r="H81"/>
  <c r="G82"/>
  <c r="E82" s="1"/>
  <c r="B82" s="1"/>
  <c r="H82"/>
  <c r="G83"/>
  <c r="E83" s="1"/>
  <c r="B83" s="1"/>
  <c r="H83"/>
  <c r="G84"/>
  <c r="E84" s="1"/>
  <c r="B84" s="1"/>
  <c r="H84"/>
  <c r="G85"/>
  <c r="H85"/>
  <c r="G86"/>
  <c r="E86" s="1"/>
  <c r="B86" s="1"/>
  <c r="H86"/>
  <c r="G87"/>
  <c r="E87" s="1"/>
  <c r="B87" s="1"/>
  <c r="H87"/>
  <c r="G88"/>
  <c r="E88" s="1"/>
  <c r="B88" s="1"/>
  <c r="H88"/>
  <c r="G89"/>
  <c r="E89" s="1"/>
  <c r="B89" s="1"/>
  <c r="H89"/>
  <c r="G90"/>
  <c r="E90" s="1"/>
  <c r="B90" s="1"/>
  <c r="H90"/>
  <c r="G91"/>
  <c r="E91" s="1"/>
  <c r="B91" s="1"/>
  <c r="H91"/>
  <c r="G92"/>
  <c r="E92" s="1"/>
  <c r="B92" s="1"/>
  <c r="H92"/>
  <c r="G93"/>
  <c r="H93"/>
  <c r="G94"/>
  <c r="E94" s="1"/>
  <c r="B94" s="1"/>
  <c r="H94"/>
  <c r="G95"/>
  <c r="E95" s="1"/>
  <c r="B95" s="1"/>
  <c r="H95"/>
  <c r="G96"/>
  <c r="E96" s="1"/>
  <c r="B96" s="1"/>
  <c r="H96"/>
  <c r="G97"/>
  <c r="E97" s="1"/>
  <c r="B97" s="1"/>
  <c r="H97"/>
  <c r="G98"/>
  <c r="E98" s="1"/>
  <c r="B98" s="1"/>
  <c r="H98"/>
  <c r="G99"/>
  <c r="E99" s="1"/>
  <c r="B99" s="1"/>
  <c r="H99"/>
  <c r="G100"/>
  <c r="E100" s="1"/>
  <c r="B100" s="1"/>
  <c r="H100"/>
  <c r="G101"/>
  <c r="H101"/>
  <c r="G102"/>
  <c r="E102" s="1"/>
  <c r="B102" s="1"/>
  <c r="H102"/>
  <c r="G103"/>
  <c r="E103" s="1"/>
  <c r="B103" s="1"/>
  <c r="H103"/>
  <c r="G104"/>
  <c r="E104" s="1"/>
  <c r="B104" s="1"/>
  <c r="H104"/>
  <c r="G105"/>
  <c r="E105" s="1"/>
  <c r="B105" s="1"/>
  <c r="H105"/>
  <c r="G106"/>
  <c r="E106" s="1"/>
  <c r="B106" s="1"/>
  <c r="H106"/>
  <c r="G107"/>
  <c r="E107" s="1"/>
  <c r="B107" s="1"/>
  <c r="H107"/>
  <c r="G108"/>
  <c r="E108" s="1"/>
  <c r="B108" s="1"/>
  <c r="H108"/>
  <c r="G109"/>
  <c r="H109"/>
  <c r="G110"/>
  <c r="E110" s="1"/>
  <c r="B110" s="1"/>
  <c r="H110"/>
  <c r="G111"/>
  <c r="E111" s="1"/>
  <c r="B111" s="1"/>
  <c r="H111"/>
  <c r="G112"/>
  <c r="E112" s="1"/>
  <c r="B112" s="1"/>
  <c r="H112"/>
  <c r="G113"/>
  <c r="E113" s="1"/>
  <c r="B113" s="1"/>
  <c r="H113"/>
  <c r="G114"/>
  <c r="E114" s="1"/>
  <c r="B114" s="1"/>
  <c r="H114"/>
  <c r="G115"/>
  <c r="E115" s="1"/>
  <c r="B115" s="1"/>
  <c r="H115"/>
  <c r="G116"/>
  <c r="E116" s="1"/>
  <c r="B116" s="1"/>
  <c r="H116"/>
  <c r="G117"/>
  <c r="H117"/>
  <c r="G118"/>
  <c r="E118" s="1"/>
  <c r="B118" s="1"/>
  <c r="H118"/>
  <c r="G119"/>
  <c r="E119" s="1"/>
  <c r="B119" s="1"/>
  <c r="H119"/>
  <c r="G120"/>
  <c r="E120" s="1"/>
  <c r="B120" s="1"/>
  <c r="H120"/>
  <c r="G121"/>
  <c r="E121" s="1"/>
  <c r="B121" s="1"/>
  <c r="H121"/>
  <c r="G122"/>
  <c r="E122" s="1"/>
  <c r="B122" s="1"/>
  <c r="H122"/>
  <c r="G123"/>
  <c r="E123" s="1"/>
  <c r="B123" s="1"/>
  <c r="H123"/>
  <c r="G124"/>
  <c r="E124" s="1"/>
  <c r="B124" s="1"/>
  <c r="H124"/>
  <c r="G125"/>
  <c r="H125"/>
  <c r="G126"/>
  <c r="E126" s="1"/>
  <c r="B126" s="1"/>
  <c r="H126"/>
  <c r="G127"/>
  <c r="E127" s="1"/>
  <c r="B127" s="1"/>
  <c r="H127"/>
  <c r="G128"/>
  <c r="E128" s="1"/>
  <c r="B128" s="1"/>
  <c r="H128"/>
  <c r="G129"/>
  <c r="E129" s="1"/>
  <c r="B129" s="1"/>
  <c r="H129"/>
  <c r="G130"/>
  <c r="E130" s="1"/>
  <c r="B130" s="1"/>
  <c r="H130"/>
  <c r="G131"/>
  <c r="E131" s="1"/>
  <c r="B131" s="1"/>
  <c r="H131"/>
  <c r="G132"/>
  <c r="E132" s="1"/>
  <c r="B132" s="1"/>
  <c r="H132"/>
  <c r="G133"/>
  <c r="H133"/>
  <c r="G134"/>
  <c r="E134" s="1"/>
  <c r="B134" s="1"/>
  <c r="H134"/>
  <c r="G135"/>
  <c r="E135" s="1"/>
  <c r="B135" s="1"/>
  <c r="H135"/>
  <c r="G136"/>
  <c r="E136" s="1"/>
  <c r="B136" s="1"/>
  <c r="H136"/>
  <c r="G137"/>
  <c r="E137" s="1"/>
  <c r="B137" s="1"/>
  <c r="H137"/>
  <c r="G138"/>
  <c r="E138" s="1"/>
  <c r="B138" s="1"/>
  <c r="H138"/>
  <c r="G139"/>
  <c r="E139" s="1"/>
  <c r="B139" s="1"/>
  <c r="H139"/>
  <c r="G140"/>
  <c r="E140" s="1"/>
  <c r="B140" s="1"/>
  <c r="H140"/>
  <c r="G141"/>
  <c r="H141"/>
  <c r="G142"/>
  <c r="E142" s="1"/>
  <c r="B142" s="1"/>
  <c r="H142"/>
  <c r="G143"/>
  <c r="E143" s="1"/>
  <c r="B143" s="1"/>
  <c r="H143"/>
  <c r="G144"/>
  <c r="E144" s="1"/>
  <c r="B144" s="1"/>
  <c r="H144"/>
  <c r="G145"/>
  <c r="E145" s="1"/>
  <c r="B145" s="1"/>
  <c r="H145"/>
  <c r="G146"/>
  <c r="E146" s="1"/>
  <c r="B146" s="1"/>
  <c r="H146"/>
  <c r="G147"/>
  <c r="E147" s="1"/>
  <c r="B147" s="1"/>
  <c r="H147"/>
  <c r="G148"/>
  <c r="E148" s="1"/>
  <c r="B148" s="1"/>
  <c r="H148"/>
  <c r="G149"/>
  <c r="H149"/>
  <c r="G150"/>
  <c r="E150" s="1"/>
  <c r="B150" s="1"/>
  <c r="H150"/>
  <c r="G151"/>
  <c r="E151" s="1"/>
  <c r="B151" s="1"/>
  <c r="H151"/>
  <c r="G152"/>
  <c r="E152" s="1"/>
  <c r="B152" s="1"/>
  <c r="H152"/>
  <c r="G153"/>
  <c r="E153" s="1"/>
  <c r="B153" s="1"/>
  <c r="H153"/>
  <c r="G154"/>
  <c r="E154" s="1"/>
  <c r="B154" s="1"/>
  <c r="H154"/>
  <c r="G155"/>
  <c r="E155" s="1"/>
  <c r="B155" s="1"/>
  <c r="H155"/>
  <c r="G156"/>
  <c r="E156" s="1"/>
  <c r="B156" s="1"/>
  <c r="H156"/>
  <c r="H162"/>
  <c r="G163"/>
  <c r="H163"/>
  <c r="I163"/>
  <c r="G168"/>
  <c r="E168" s="1"/>
  <c r="B168" s="1"/>
  <c r="G169"/>
  <c r="E169"/>
  <c r="B169" s="1"/>
  <c r="G171"/>
  <c r="E171" s="1"/>
  <c r="B171" s="1"/>
  <c r="G172"/>
  <c r="E172"/>
  <c r="B172" s="1"/>
  <c r="G173"/>
  <c r="G174"/>
  <c r="E174"/>
  <c r="B174" s="1"/>
  <c r="G177"/>
  <c r="E177" s="1"/>
  <c r="B177" s="1"/>
  <c r="G178"/>
  <c r="E178"/>
  <c r="B178" s="1"/>
  <c r="G181"/>
  <c r="E181" s="1"/>
  <c r="B181" s="1"/>
  <c r="G182"/>
  <c r="E182"/>
  <c r="B182" s="1"/>
  <c r="H184"/>
  <c r="G185"/>
  <c r="H185"/>
  <c r="E185" s="1"/>
  <c r="B185" s="1"/>
  <c r="G186"/>
  <c r="H186"/>
  <c r="G189"/>
  <c r="E189"/>
  <c r="B189" s="1"/>
  <c r="G190"/>
  <c r="E190" s="1"/>
  <c r="B190" s="1"/>
  <c r="G192"/>
  <c r="E192"/>
  <c r="B192" s="1"/>
  <c r="G193"/>
  <c r="E193" s="1"/>
  <c r="B193" s="1"/>
  <c r="G194"/>
  <c r="E194"/>
  <c r="B194" s="1"/>
  <c r="G197"/>
  <c r="E197" s="1"/>
  <c r="B197" s="1"/>
  <c r="G198"/>
  <c r="E198"/>
  <c r="B198" s="1"/>
  <c r="L199"/>
  <c r="F199" s="1"/>
  <c r="B199" s="1"/>
  <c r="M199"/>
  <c r="L200"/>
  <c r="M200"/>
  <c r="F200"/>
  <c r="B200" s="1"/>
  <c r="L201"/>
  <c r="F201" s="1"/>
  <c r="M201"/>
  <c r="L202"/>
  <c r="F202" s="1"/>
  <c r="B202" s="1"/>
  <c r="M202"/>
  <c r="L203"/>
  <c r="M203"/>
  <c r="L204"/>
  <c r="F204" s="1"/>
  <c r="B204" s="1"/>
  <c r="M204"/>
  <c r="L205"/>
  <c r="F205" s="1"/>
  <c r="B205" s="1"/>
  <c r="M205"/>
  <c r="L206"/>
  <c r="F206" s="1"/>
  <c r="B206" s="1"/>
  <c r="M206"/>
  <c r="L207"/>
  <c r="F207" s="1"/>
  <c r="B207" s="1"/>
  <c r="M207"/>
  <c r="L208"/>
  <c r="F208" s="1"/>
  <c r="B208" s="1"/>
  <c r="M208"/>
  <c r="L209"/>
  <c r="F209" s="1"/>
  <c r="B209" s="1"/>
  <c r="M209"/>
  <c r="L210"/>
  <c r="F210" s="1"/>
  <c r="B210" s="1"/>
  <c r="M210"/>
  <c r="L211"/>
  <c r="F211" s="1"/>
  <c r="B211" s="1"/>
  <c r="M211"/>
  <c r="F212"/>
  <c r="G212"/>
  <c r="H212"/>
  <c r="E212" s="1"/>
  <c r="B212" s="1"/>
  <c r="L213"/>
  <c r="M213"/>
  <c r="F213" s="1"/>
  <c r="B213" s="1"/>
  <c r="L214"/>
  <c r="M214"/>
  <c r="L215"/>
  <c r="M215"/>
  <c r="F215" s="1"/>
  <c r="B215" s="1"/>
  <c r="L216"/>
  <c r="M216"/>
  <c r="F216" s="1"/>
  <c r="B216" s="1"/>
  <c r="L217"/>
  <c r="F217"/>
  <c r="M217"/>
  <c r="B217"/>
  <c r="L218"/>
  <c r="M218"/>
  <c r="F218" s="1"/>
  <c r="B218" s="1"/>
  <c r="L219"/>
  <c r="M219"/>
  <c r="F219" s="1"/>
  <c r="B219" s="1"/>
  <c r="L220"/>
  <c r="M220"/>
  <c r="F220" s="1"/>
  <c r="B220" s="1"/>
  <c r="L221"/>
  <c r="M221"/>
  <c r="F221" s="1"/>
  <c r="B221" s="1"/>
  <c r="L222"/>
  <c r="M222"/>
  <c r="L223"/>
  <c r="M223"/>
  <c r="F223" s="1"/>
  <c r="B223" s="1"/>
  <c r="L224"/>
  <c r="M224"/>
  <c r="F224" s="1"/>
  <c r="B224" s="1"/>
  <c r="L225"/>
  <c r="F225"/>
  <c r="M225"/>
  <c r="B225"/>
  <c r="L226"/>
  <c r="M226"/>
  <c r="F226" s="1"/>
  <c r="B226" s="1"/>
  <c r="L227"/>
  <c r="M227"/>
  <c r="F227" s="1"/>
  <c r="B227" s="1"/>
  <c r="L228"/>
  <c r="M228"/>
  <c r="F228" s="1"/>
  <c r="B228" s="1"/>
  <c r="L229"/>
  <c r="M229"/>
  <c r="F229" s="1"/>
  <c r="B229" s="1"/>
  <c r="L230"/>
  <c r="M230"/>
  <c r="L231"/>
  <c r="M231"/>
  <c r="F231" s="1"/>
  <c r="B231" s="1"/>
  <c r="L232"/>
  <c r="M232"/>
  <c r="F232" s="1"/>
  <c r="B232" s="1"/>
  <c r="L233"/>
  <c r="F233"/>
  <c r="M233"/>
  <c r="B233"/>
  <c r="L234"/>
  <c r="M234"/>
  <c r="F234" s="1"/>
  <c r="B234" s="1"/>
  <c r="L235"/>
  <c r="M235"/>
  <c r="F235" s="1"/>
  <c r="B235" s="1"/>
  <c r="L236"/>
  <c r="M236"/>
  <c r="F236" s="1"/>
  <c r="B236" s="1"/>
  <c r="L237"/>
  <c r="M237"/>
  <c r="F237" s="1"/>
  <c r="B237" s="1"/>
  <c r="L238"/>
  <c r="M238"/>
  <c r="L239"/>
  <c r="M239"/>
  <c r="F239" s="1"/>
  <c r="B239" s="1"/>
  <c r="L240"/>
  <c r="M240"/>
  <c r="F240" s="1"/>
  <c r="B240" s="1"/>
  <c r="L241"/>
  <c r="F241"/>
  <c r="M241"/>
  <c r="B241"/>
  <c r="L242"/>
  <c r="M242"/>
  <c r="F242" s="1"/>
  <c r="B242" s="1"/>
  <c r="L243"/>
  <c r="M243"/>
  <c r="F243" s="1"/>
  <c r="B243" s="1"/>
  <c r="L244"/>
  <c r="M244"/>
  <c r="F244" s="1"/>
  <c r="B244" s="1"/>
  <c r="L245"/>
  <c r="M245"/>
  <c r="F245" s="1"/>
  <c r="B245" s="1"/>
  <c r="L246"/>
  <c r="M246"/>
  <c r="L247"/>
  <c r="M247"/>
  <c r="F247" s="1"/>
  <c r="B247" s="1"/>
  <c r="L248"/>
  <c r="M248"/>
  <c r="F248" s="1"/>
  <c r="B248" s="1"/>
  <c r="L249"/>
  <c r="F249"/>
  <c r="M249"/>
  <c r="B249"/>
  <c r="L250"/>
  <c r="M250"/>
  <c r="F250" s="1"/>
  <c r="B250" s="1"/>
  <c r="L251"/>
  <c r="M251"/>
  <c r="F251" s="1"/>
  <c r="B251" s="1"/>
  <c r="L252"/>
  <c r="M252"/>
  <c r="F252" s="1"/>
  <c r="B252" s="1"/>
  <c r="L253"/>
  <c r="M253"/>
  <c r="F253" s="1"/>
  <c r="B253" s="1"/>
  <c r="L254"/>
  <c r="M254"/>
  <c r="L255"/>
  <c r="M255"/>
  <c r="F255" s="1"/>
  <c r="B255" s="1"/>
  <c r="L256"/>
  <c r="M256"/>
  <c r="F256" s="1"/>
  <c r="B256" s="1"/>
  <c r="L257"/>
  <c r="F257"/>
  <c r="B257" s="1"/>
  <c r="M257"/>
  <c r="L258"/>
  <c r="M258"/>
  <c r="F258" s="1"/>
  <c r="B258" s="1"/>
  <c r="F260"/>
  <c r="H260"/>
  <c r="E260" s="1"/>
  <c r="B260" s="1"/>
  <c r="I260"/>
  <c r="G261"/>
  <c r="E261" s="1"/>
  <c r="H261"/>
  <c r="L261"/>
  <c r="F261" s="1"/>
  <c r="F263"/>
  <c r="F264"/>
  <c r="G264"/>
  <c r="E264" s="1"/>
  <c r="H264"/>
  <c r="F265"/>
  <c r="G265"/>
  <c r="H265"/>
  <c r="E265" s="1"/>
  <c r="B265" s="1"/>
  <c r="F266"/>
  <c r="G266"/>
  <c r="E266" s="1"/>
  <c r="B266" s="1"/>
  <c r="H266"/>
  <c r="F267"/>
  <c r="G267"/>
  <c r="H267"/>
  <c r="E267" s="1"/>
  <c r="B267" s="1"/>
  <c r="F268"/>
  <c r="F269"/>
  <c r="F270"/>
  <c r="G270"/>
  <c r="E270" s="1"/>
  <c r="B270" s="1"/>
  <c r="H270"/>
  <c r="F271"/>
  <c r="G271"/>
  <c r="H271"/>
  <c r="E271" s="1"/>
  <c r="B271" s="1"/>
  <c r="F272"/>
  <c r="G272"/>
  <c r="E272" s="1"/>
  <c r="B272" s="1"/>
  <c r="H272"/>
  <c r="F273"/>
  <c r="G273"/>
  <c r="H273"/>
  <c r="E273" s="1"/>
  <c r="B273" s="1"/>
  <c r="F274"/>
  <c r="G274"/>
  <c r="E274" s="1"/>
  <c r="B274" s="1"/>
  <c r="H274"/>
  <c r="F275"/>
  <c r="G275"/>
  <c r="H275"/>
  <c r="E275" s="1"/>
  <c r="B275" s="1"/>
  <c r="F276"/>
  <c r="G276"/>
  <c r="E276" s="1"/>
  <c r="B276" s="1"/>
  <c r="H276"/>
  <c r="F277"/>
  <c r="G277"/>
  <c r="H277"/>
  <c r="E277" s="1"/>
  <c r="B277" s="1"/>
  <c r="F278"/>
  <c r="G278"/>
  <c r="E278" s="1"/>
  <c r="B278" s="1"/>
  <c r="H278"/>
  <c r="F279"/>
  <c r="G279"/>
  <c r="H279"/>
  <c r="E279" s="1"/>
  <c r="B279" s="1"/>
  <c r="F280"/>
  <c r="G280"/>
  <c r="E280" s="1"/>
  <c r="B280" s="1"/>
  <c r="H280"/>
  <c r="F281"/>
  <c r="G281"/>
  <c r="H281"/>
  <c r="E281" s="1"/>
  <c r="B281" s="1"/>
  <c r="F282"/>
  <c r="G282"/>
  <c r="E282" s="1"/>
  <c r="B282" s="1"/>
  <c r="H282"/>
  <c r="F283"/>
  <c r="G283"/>
  <c r="F284"/>
  <c r="H284"/>
  <c r="F285"/>
  <c r="G285"/>
  <c r="H285"/>
  <c r="E285" s="1"/>
  <c r="B285" s="1"/>
  <c r="F286"/>
  <c r="F287"/>
  <c r="G287"/>
  <c r="H287"/>
  <c r="E287" s="1"/>
  <c r="B287" s="1"/>
  <c r="F288"/>
  <c r="F289"/>
  <c r="F291"/>
  <c r="F290"/>
  <c r="F292"/>
  <c r="F293"/>
  <c r="F295"/>
  <c r="F296"/>
  <c r="F299"/>
  <c r="F300"/>
  <c r="C1563" i="1"/>
  <c r="H1563" s="1"/>
  <c r="K59" i="3"/>
  <c r="G1552" i="1"/>
  <c r="G1542"/>
  <c r="H1532"/>
  <c r="G1494"/>
  <c r="H1494"/>
  <c r="G1486"/>
  <c r="H1486"/>
  <c r="C1463"/>
  <c r="J54" i="3"/>
  <c r="G1448" i="1"/>
  <c r="D1418"/>
  <c r="E136" i="6"/>
  <c r="H1410" i="1"/>
  <c r="G1410"/>
  <c r="H1382"/>
  <c r="G1382"/>
  <c r="D1324"/>
  <c r="C1226"/>
  <c r="G1226" s="1"/>
  <c r="D260" i="5"/>
  <c r="D1175" i="1"/>
  <c r="E209" i="5"/>
  <c r="H1077" i="1"/>
  <c r="D84" i="5"/>
  <c r="C1040" i="1"/>
  <c r="D979"/>
  <c r="H979" s="1"/>
  <c r="F14" i="5"/>
  <c r="H603" i="1"/>
  <c r="G603"/>
  <c r="H585"/>
  <c r="G585"/>
  <c r="C558"/>
  <c r="G558" s="1"/>
  <c r="F570" i="4"/>
  <c r="H242" i="1"/>
  <c r="G242"/>
  <c r="H132"/>
  <c r="G132"/>
  <c r="H76"/>
  <c r="G76"/>
  <c r="D54" i="8"/>
  <c r="D241" i="5"/>
  <c r="G1363" i="1"/>
  <c r="H7" i="9"/>
  <c r="H1557" i="1"/>
  <c r="H1537"/>
  <c r="G1527"/>
  <c r="H1527"/>
  <c r="G1517"/>
  <c r="H1517"/>
  <c r="G1511"/>
  <c r="H1511"/>
  <c r="G1503"/>
  <c r="H1503"/>
  <c r="D13" i="8"/>
  <c r="C1477" i="1"/>
  <c r="H1477" s="1"/>
  <c r="C1469"/>
  <c r="H1469"/>
  <c r="J55" i="3"/>
  <c r="H1464" i="1"/>
  <c r="G1464"/>
  <c r="H1432"/>
  <c r="G1432"/>
  <c r="C1403"/>
  <c r="H1403" s="1"/>
  <c r="D121" i="6"/>
  <c r="D1378" i="1"/>
  <c r="E96" i="6"/>
  <c r="D1377" i="1"/>
  <c r="H1377"/>
  <c r="H1342"/>
  <c r="G1342"/>
  <c r="H1338"/>
  <c r="G1338"/>
  <c r="G1301"/>
  <c r="D1294"/>
  <c r="H1294"/>
  <c r="E12" i="6"/>
  <c r="D1293" i="1"/>
  <c r="G1293" s="1"/>
  <c r="D1207"/>
  <c r="G1207"/>
  <c r="D1159"/>
  <c r="G1159"/>
  <c r="E193" i="5"/>
  <c r="D1158" i="1"/>
  <c r="G1158" s="1"/>
  <c r="D1149"/>
  <c r="E181" i="5"/>
  <c r="F184"/>
  <c r="C1120" i="1"/>
  <c r="H1120" s="1"/>
  <c r="D152" i="5"/>
  <c r="C1106" i="1"/>
  <c r="H1106"/>
  <c r="D140" i="5"/>
  <c r="C1090" i="1"/>
  <c r="H1090" s="1"/>
  <c r="D124" i="5"/>
  <c r="D1059" i="1"/>
  <c r="G1059"/>
  <c r="E93" i="5"/>
  <c r="D1041" i="1"/>
  <c r="G1041" s="1"/>
  <c r="E75" i="5"/>
  <c r="F76"/>
  <c r="D1027" i="1"/>
  <c r="G1027" s="1"/>
  <c r="F62" i="5"/>
  <c r="C984" i="1"/>
  <c r="H984"/>
  <c r="D18" i="5"/>
  <c r="F18"/>
  <c r="D642" i="1"/>
  <c r="H642" s="1"/>
  <c r="F655" i="4"/>
  <c r="G623" i="1"/>
  <c r="C616"/>
  <c r="F628" i="4"/>
  <c r="G581" i="1"/>
  <c r="H529"/>
  <c r="G529"/>
  <c r="H521"/>
  <c r="G521"/>
  <c r="H513"/>
  <c r="G513"/>
  <c r="G507"/>
  <c r="H162"/>
  <c r="G162"/>
  <c r="H138"/>
  <c r="G138"/>
  <c r="G58"/>
  <c r="H50"/>
  <c r="G50"/>
  <c r="D30" i="8"/>
  <c r="C1492" i="1"/>
  <c r="H1492" s="1"/>
  <c r="D29" i="7"/>
  <c r="C1447" i="1"/>
  <c r="H1447" s="1"/>
  <c r="H1439"/>
  <c r="H1387"/>
  <c r="F96" i="6"/>
  <c r="D209" i="5"/>
  <c r="F93"/>
  <c r="F75"/>
  <c r="H1016" i="1"/>
  <c r="H1006"/>
  <c r="H1000"/>
  <c r="H990"/>
  <c r="H608"/>
  <c r="G1387"/>
  <c r="G214"/>
  <c r="H208"/>
  <c r="G208"/>
  <c r="H200"/>
  <c r="H186"/>
  <c r="G186"/>
  <c r="H128"/>
  <c r="H120"/>
  <c r="G120"/>
  <c r="H112"/>
  <c r="H64"/>
  <c r="H36"/>
  <c r="G36"/>
  <c r="K20"/>
  <c r="L20"/>
  <c r="E628" i="4"/>
  <c r="D616" i="1"/>
  <c r="E596" i="4"/>
  <c r="D584" i="1"/>
  <c r="D583" i="4"/>
  <c r="E570"/>
  <c r="D558" i="1"/>
  <c r="E532" i="4"/>
  <c r="D520" i="1"/>
  <c r="E518" i="4"/>
  <c r="D506" i="1"/>
  <c r="D475" i="4"/>
  <c r="E462"/>
  <c r="D450" i="1"/>
  <c r="E424" i="4"/>
  <c r="D366"/>
  <c r="E347"/>
  <c r="D336" i="1"/>
  <c r="H336" s="1"/>
  <c r="H309"/>
  <c r="D314" i="4"/>
  <c r="D302"/>
  <c r="D268"/>
  <c r="C258" i="1"/>
  <c r="E257" i="4"/>
  <c r="D247" i="1"/>
  <c r="H235"/>
  <c r="H223"/>
  <c r="E232" i="4"/>
  <c r="D222" i="1"/>
  <c r="E223" i="4"/>
  <c r="D213" i="1"/>
  <c r="F218" i="4"/>
  <c r="D204"/>
  <c r="F196"/>
  <c r="F172"/>
  <c r="E171"/>
  <c r="D161" i="1"/>
  <c r="D160" i="4"/>
  <c r="C150" i="1"/>
  <c r="G150" s="1"/>
  <c r="E147" i="4"/>
  <c r="F142"/>
  <c r="E141"/>
  <c r="D134"/>
  <c r="F122"/>
  <c r="D116"/>
  <c r="F116"/>
  <c r="H84" i="1"/>
  <c r="F86" i="4"/>
  <c r="E85"/>
  <c r="D75" i="1"/>
  <c r="D56" i="4"/>
  <c r="D50"/>
  <c r="E13"/>
  <c r="D3" i="1"/>
  <c r="K55" i="3"/>
  <c r="G1300" i="1"/>
  <c r="G1294"/>
  <c r="G1216"/>
  <c r="G1208"/>
  <c r="G1200"/>
  <c r="G1198"/>
  <c r="G1196"/>
  <c r="G1194"/>
  <c r="G1162"/>
  <c r="G1160"/>
  <c r="G1156"/>
  <c r="G1154"/>
  <c r="G1152"/>
  <c r="G1150"/>
  <c r="G1142"/>
  <c r="G1132"/>
  <c r="G1130"/>
  <c r="G1128"/>
  <c r="G1126"/>
  <c r="G1124"/>
  <c r="G1122"/>
  <c r="G1116"/>
  <c r="G1114"/>
  <c r="G1106"/>
  <c r="G1096"/>
  <c r="G1094"/>
  <c r="G1092"/>
  <c r="G1088"/>
  <c r="G1086"/>
  <c r="G1084"/>
  <c r="G1082"/>
  <c r="G1080"/>
  <c r="G1078"/>
  <c r="G1038"/>
  <c r="G1036"/>
  <c r="G1026"/>
  <c r="G1024"/>
  <c r="G1016"/>
  <c r="G1014"/>
  <c r="G1006"/>
  <c r="G1004"/>
  <c r="G1002"/>
  <c r="G990"/>
  <c r="G988"/>
  <c r="G986"/>
  <c r="G982"/>
  <c r="G980"/>
  <c r="G642"/>
  <c r="G640"/>
  <c r="G638"/>
  <c r="G628"/>
  <c r="G624"/>
  <c r="G620"/>
  <c r="G618"/>
  <c r="C617"/>
  <c r="H617"/>
  <c r="G616"/>
  <c r="G614"/>
  <c r="G612"/>
  <c r="G610"/>
  <c r="G590"/>
  <c r="G586"/>
  <c r="G566"/>
  <c r="C559"/>
  <c r="H559"/>
  <c r="G556"/>
  <c r="G542"/>
  <c r="G530"/>
  <c r="G526"/>
  <c r="G522"/>
  <c r="G516"/>
  <c r="G508"/>
  <c r="G502"/>
  <c r="G492"/>
  <c r="G488"/>
  <c r="G478"/>
  <c r="G468"/>
  <c r="D464"/>
  <c r="G462"/>
  <c r="G444"/>
  <c r="G440"/>
  <c r="G430"/>
  <c r="G420"/>
  <c r="G394"/>
  <c r="G374"/>
  <c r="G360"/>
  <c r="D356"/>
  <c r="H356"/>
  <c r="G354"/>
  <c r="G350"/>
  <c r="G322"/>
  <c r="G309"/>
  <c r="G308"/>
  <c r="G293"/>
  <c r="G277"/>
  <c r="G265"/>
  <c r="G251"/>
  <c r="G245"/>
  <c r="G237"/>
  <c r="G225"/>
  <c r="G219"/>
  <c r="G205"/>
  <c r="G201"/>
  <c r="G183"/>
  <c r="G179"/>
  <c r="G165"/>
  <c r="G159"/>
  <c r="G145"/>
  <c r="G141"/>
  <c r="G135"/>
  <c r="G129"/>
  <c r="G117"/>
  <c r="G113"/>
  <c r="G99"/>
  <c r="G95"/>
  <c r="G84"/>
  <c r="G83"/>
  <c r="G79"/>
  <c r="G73"/>
  <c r="G65"/>
  <c r="G53"/>
  <c r="G32"/>
  <c r="G10"/>
  <c r="H292"/>
  <c r="G292"/>
  <c r="H280"/>
  <c r="H254"/>
  <c r="G254"/>
  <c r="H25"/>
  <c r="H13"/>
  <c r="G13"/>
  <c r="E45" i="7"/>
  <c r="E29"/>
  <c r="K53" i="3"/>
  <c r="E13" i="7"/>
  <c r="D1431" i="1"/>
  <c r="E647" i="4"/>
  <c r="D635" i="1"/>
  <c r="D646" i="4"/>
  <c r="H594" i="1"/>
  <c r="D596" i="4"/>
  <c r="E583"/>
  <c r="D571" i="1"/>
  <c r="G571"/>
  <c r="H554"/>
  <c r="D518" i="4"/>
  <c r="E487"/>
  <c r="D475" i="1"/>
  <c r="H460"/>
  <c r="D462" i="4"/>
  <c r="H438" i="1"/>
  <c r="D424" i="4"/>
  <c r="F421"/>
  <c r="H410" i="1"/>
  <c r="F419" i="4"/>
  <c r="F405"/>
  <c r="H392" i="1"/>
  <c r="D399" i="4"/>
  <c r="C388" i="1"/>
  <c r="H370"/>
  <c r="H348"/>
  <c r="E354" i="4"/>
  <c r="D353"/>
  <c r="C342" i="1"/>
  <c r="G342" s="1"/>
  <c r="D347" i="4"/>
  <c r="D301"/>
  <c r="E314"/>
  <c r="D303" i="1"/>
  <c r="G303"/>
  <c r="E268" i="4"/>
  <c r="D258" i="1"/>
  <c r="D257" i="4"/>
  <c r="D232"/>
  <c r="D223"/>
  <c r="E204"/>
  <c r="D194" i="1"/>
  <c r="H194" s="1"/>
  <c r="H175"/>
  <c r="D171" i="4"/>
  <c r="E134"/>
  <c r="D124" i="1"/>
  <c r="E116" i="4"/>
  <c r="D106" i="1"/>
  <c r="H91"/>
  <c r="D85" i="4"/>
  <c r="E56"/>
  <c r="D46" i="1"/>
  <c r="D13" i="4"/>
  <c r="D12"/>
  <c r="G1298" i="1"/>
  <c r="G1296"/>
  <c r="G1292"/>
  <c r="G1290"/>
  <c r="G1288"/>
  <c r="G1286"/>
  <c r="G1284"/>
  <c r="G1282"/>
  <c r="G1280"/>
  <c r="G1278"/>
  <c r="G1276"/>
  <c r="G1274"/>
  <c r="G1272"/>
  <c r="G1270"/>
  <c r="G1268"/>
  <c r="G1266"/>
  <c r="G1264"/>
  <c r="G1262"/>
  <c r="G1260"/>
  <c r="G1258"/>
  <c r="G1256"/>
  <c r="G1254"/>
  <c r="G1252"/>
  <c r="G1250"/>
  <c r="G1248"/>
  <c r="G1246"/>
  <c r="G1244"/>
  <c r="G1242"/>
  <c r="G1240"/>
  <c r="G1238"/>
  <c r="G1236"/>
  <c r="G1234"/>
  <c r="G1232"/>
  <c r="G1230"/>
  <c r="G1228"/>
  <c r="G1224"/>
  <c r="G1222"/>
  <c r="G1220"/>
  <c r="G1212"/>
  <c r="G1204"/>
  <c r="G1192"/>
  <c r="G1190"/>
  <c r="G1188"/>
  <c r="G1186"/>
  <c r="G1184"/>
  <c r="G1182"/>
  <c r="G1180"/>
  <c r="G1178"/>
  <c r="G1176"/>
  <c r="G1172"/>
  <c r="G1170"/>
  <c r="G1168"/>
  <c r="G1148"/>
  <c r="G1138"/>
  <c r="G1136"/>
  <c r="G1120"/>
  <c r="G1118"/>
  <c r="G1112"/>
  <c r="G1110"/>
  <c r="G1108"/>
  <c r="G1104"/>
  <c r="G1102"/>
  <c r="G1100"/>
  <c r="G1098"/>
  <c r="G1076"/>
  <c r="G1074"/>
  <c r="G1072"/>
  <c r="G1070"/>
  <c r="G1068"/>
  <c r="G1066"/>
  <c r="G1064"/>
  <c r="G1062"/>
  <c r="G1060"/>
  <c r="G1056"/>
  <c r="G1054"/>
  <c r="G1052"/>
  <c r="G1048"/>
  <c r="G1046"/>
  <c r="G1044"/>
  <c r="G1042"/>
  <c r="G1034"/>
  <c r="G1032"/>
  <c r="G1030"/>
  <c r="G1028"/>
  <c r="G1022"/>
  <c r="G1020"/>
  <c r="G1018"/>
  <c r="G1010"/>
  <c r="G1008"/>
  <c r="G1000"/>
  <c r="G998"/>
  <c r="G996"/>
  <c r="G994"/>
  <c r="G992"/>
  <c r="G984"/>
  <c r="G976"/>
  <c r="G974"/>
  <c r="G972"/>
  <c r="G970"/>
  <c r="G968"/>
  <c r="G966"/>
  <c r="G964"/>
  <c r="G962"/>
  <c r="G960"/>
  <c r="G958"/>
  <c r="G956"/>
  <c r="G954"/>
  <c r="G952"/>
  <c r="G950"/>
  <c r="G948"/>
  <c r="G946"/>
  <c r="G944"/>
  <c r="G942"/>
  <c r="G940"/>
  <c r="G938"/>
  <c r="G936"/>
  <c r="G934"/>
  <c r="G932"/>
  <c r="G930"/>
  <c r="G928"/>
  <c r="G926"/>
  <c r="G924"/>
  <c r="G922"/>
  <c r="G920"/>
  <c r="G918"/>
  <c r="G916"/>
  <c r="G914"/>
  <c r="G912"/>
  <c r="G910"/>
  <c r="G908"/>
  <c r="G906"/>
  <c r="G904"/>
  <c r="G902"/>
  <c r="G900"/>
  <c r="G898"/>
  <c r="G896"/>
  <c r="G894"/>
  <c r="G892"/>
  <c r="G890"/>
  <c r="G888"/>
  <c r="G886"/>
  <c r="G884"/>
  <c r="G882"/>
  <c r="G880"/>
  <c r="G878"/>
  <c r="G876"/>
  <c r="G874"/>
  <c r="G872"/>
  <c r="G870"/>
  <c r="G868"/>
  <c r="G866"/>
  <c r="G864"/>
  <c r="G862"/>
  <c r="G860"/>
  <c r="G858"/>
  <c r="G856"/>
  <c r="G854"/>
  <c r="G852"/>
  <c r="G850"/>
  <c r="G848"/>
  <c r="G846"/>
  <c r="G844"/>
  <c r="G842"/>
  <c r="G840"/>
  <c r="G838"/>
  <c r="G836"/>
  <c r="G834"/>
  <c r="G832"/>
  <c r="G830"/>
  <c r="G828"/>
  <c r="G826"/>
  <c r="G824"/>
  <c r="G822"/>
  <c r="G820"/>
  <c r="G818"/>
  <c r="G816"/>
  <c r="G814"/>
  <c r="G812"/>
  <c r="G810"/>
  <c r="G808"/>
  <c r="G806"/>
  <c r="G804"/>
  <c r="G802"/>
  <c r="G800"/>
  <c r="G798"/>
  <c r="G796"/>
  <c r="G794"/>
  <c r="G792"/>
  <c r="G790"/>
  <c r="G788"/>
  <c r="G786"/>
  <c r="G784"/>
  <c r="G782"/>
  <c r="G780"/>
  <c r="G778"/>
  <c r="G776"/>
  <c r="G774"/>
  <c r="G772"/>
  <c r="G770"/>
  <c r="G768"/>
  <c r="G766"/>
  <c r="G764"/>
  <c r="G762"/>
  <c r="G760"/>
  <c r="G758"/>
  <c r="G756"/>
  <c r="G754"/>
  <c r="G752"/>
  <c r="G750"/>
  <c r="G748"/>
  <c r="G746"/>
  <c r="G744"/>
  <c r="G742"/>
  <c r="G740"/>
  <c r="G738"/>
  <c r="G736"/>
  <c r="G734"/>
  <c r="G732"/>
  <c r="G730"/>
  <c r="G728"/>
  <c r="G726"/>
  <c r="G724"/>
  <c r="G722"/>
  <c r="G720"/>
  <c r="G718"/>
  <c r="G716"/>
  <c r="G714"/>
  <c r="G712"/>
  <c r="G710"/>
  <c r="G708"/>
  <c r="G706"/>
  <c r="G704"/>
  <c r="G702"/>
  <c r="G700"/>
  <c r="G698"/>
  <c r="G696"/>
  <c r="G694"/>
  <c r="G692"/>
  <c r="G690"/>
  <c r="G688"/>
  <c r="G686"/>
  <c r="G684"/>
  <c r="G682"/>
  <c r="G680"/>
  <c r="G678"/>
  <c r="G676"/>
  <c r="G674"/>
  <c r="G672"/>
  <c r="G670"/>
  <c r="G668"/>
  <c r="G666"/>
  <c r="G664"/>
  <c r="G662"/>
  <c r="G660"/>
  <c r="G658"/>
  <c r="G656"/>
  <c r="G654"/>
  <c r="G652"/>
  <c r="G650"/>
  <c r="G648"/>
  <c r="G646"/>
  <c r="G644"/>
  <c r="G622"/>
  <c r="G608"/>
  <c r="G606"/>
  <c r="G604"/>
  <c r="G588"/>
  <c r="G582"/>
  <c r="G578"/>
  <c r="G568"/>
  <c r="G560"/>
  <c r="G544"/>
  <c r="G532"/>
  <c r="G524"/>
  <c r="G514"/>
  <c r="G510"/>
  <c r="G504"/>
  <c r="G500"/>
  <c r="G490"/>
  <c r="G480"/>
  <c r="G474"/>
  <c r="G466"/>
  <c r="G456"/>
  <c r="G442"/>
  <c r="G432"/>
  <c r="G428"/>
  <c r="G413"/>
  <c r="G382"/>
  <c r="G372"/>
  <c r="G358"/>
  <c r="G352"/>
  <c r="G330"/>
  <c r="G320"/>
  <c r="G306"/>
  <c r="G602"/>
  <c r="G600"/>
  <c r="G598"/>
  <c r="G594"/>
  <c r="G592"/>
  <c r="G580"/>
  <c r="G574"/>
  <c r="G570"/>
  <c r="G564"/>
  <c r="G554"/>
  <c r="G552"/>
  <c r="G550"/>
  <c r="G548"/>
  <c r="G540"/>
  <c r="G538"/>
  <c r="G536"/>
  <c r="G528"/>
  <c r="G518"/>
  <c r="G512"/>
  <c r="G496"/>
  <c r="G494"/>
  <c r="G486"/>
  <c r="G484"/>
  <c r="G482"/>
  <c r="G470"/>
  <c r="G460"/>
  <c r="G458"/>
  <c r="G452"/>
  <c r="G448"/>
  <c r="G438"/>
  <c r="G436"/>
  <c r="G434"/>
  <c r="G424"/>
  <c r="G422"/>
  <c r="G416"/>
  <c r="G414"/>
  <c r="G410"/>
  <c r="G408"/>
  <c r="G402"/>
  <c r="G398"/>
  <c r="G396"/>
  <c r="G392"/>
  <c r="G390"/>
  <c r="G386"/>
  <c r="G384"/>
  <c r="G378"/>
  <c r="G376"/>
  <c r="G368"/>
  <c r="G366"/>
  <c r="G364"/>
  <c r="G362"/>
  <c r="G348"/>
  <c r="G346"/>
  <c r="G338"/>
  <c r="G334"/>
  <c r="G332"/>
  <c r="G326"/>
  <c r="G324"/>
  <c r="G316"/>
  <c r="G314"/>
  <c r="G312"/>
  <c r="G310"/>
  <c r="G295"/>
  <c r="G279"/>
  <c r="G275"/>
  <c r="G253"/>
  <c r="G249"/>
  <c r="G243"/>
  <c r="G231"/>
  <c r="G221"/>
  <c r="G207"/>
  <c r="G24"/>
  <c r="G18"/>
  <c r="G301"/>
  <c r="G299"/>
  <c r="G297"/>
  <c r="G289"/>
  <c r="G287"/>
  <c r="G285"/>
  <c r="G273"/>
  <c r="G271"/>
  <c r="G269"/>
  <c r="G261"/>
  <c r="G257"/>
  <c r="G255"/>
  <c r="G241"/>
  <c r="G233"/>
  <c r="G227"/>
  <c r="G223"/>
  <c r="G215"/>
  <c r="G211"/>
  <c r="G209"/>
  <c r="G203"/>
  <c r="G185"/>
  <c r="G181"/>
  <c r="G177"/>
  <c r="G167"/>
  <c r="G163"/>
  <c r="G147"/>
  <c r="G143"/>
  <c r="G139"/>
  <c r="G133"/>
  <c r="G119"/>
  <c r="G115"/>
  <c r="G97"/>
  <c r="G93"/>
  <c r="G81"/>
  <c r="G77"/>
  <c r="G71"/>
  <c r="G59"/>
  <c r="G55"/>
  <c r="G22"/>
  <c r="G16"/>
  <c r="G199"/>
  <c r="G197"/>
  <c r="G193"/>
  <c r="G191"/>
  <c r="G189"/>
  <c r="G187"/>
  <c r="G175"/>
  <c r="G173"/>
  <c r="G171"/>
  <c r="G169"/>
  <c r="G155"/>
  <c r="G153"/>
  <c r="G127"/>
  <c r="G123"/>
  <c r="G121"/>
  <c r="G111"/>
  <c r="G109"/>
  <c r="G105"/>
  <c r="G103"/>
  <c r="G101"/>
  <c r="G91"/>
  <c r="G89"/>
  <c r="G87"/>
  <c r="G85"/>
  <c r="G69"/>
  <c r="G63"/>
  <c r="G57"/>
  <c r="G49"/>
  <c r="G45"/>
  <c r="G43"/>
  <c r="G39"/>
  <c r="G30"/>
  <c r="G28"/>
  <c r="G26"/>
  <c r="G20"/>
  <c r="G14"/>
  <c r="C3"/>
  <c r="G3" s="1"/>
  <c r="F13" i="4"/>
  <c r="C75" i="1"/>
  <c r="H75" s="1"/>
  <c r="F85" i="4"/>
  <c r="C222" i="1"/>
  <c r="H222" s="1"/>
  <c r="F232" i="4"/>
  <c r="C336" i="1"/>
  <c r="G336" s="1"/>
  <c r="F347" i="4"/>
  <c r="C506" i="1"/>
  <c r="F518" i="4"/>
  <c r="D1447" i="1"/>
  <c r="C40"/>
  <c r="G40" s="1"/>
  <c r="F50" i="4"/>
  <c r="D131" i="1"/>
  <c r="G131" s="1"/>
  <c r="F141" i="4"/>
  <c r="D137" i="1"/>
  <c r="F147" i="4"/>
  <c r="F160"/>
  <c r="H24" i="9"/>
  <c r="C194" i="1"/>
  <c r="F204" i="4"/>
  <c r="C291" i="1"/>
  <c r="F302" i="4"/>
  <c r="C355" i="1"/>
  <c r="F366" i="4"/>
  <c r="C571" i="1"/>
  <c r="F583" i="4"/>
  <c r="C1174" i="1"/>
  <c r="G289" i="9"/>
  <c r="E289" s="1"/>
  <c r="B289" s="1"/>
  <c r="F209" i="5"/>
  <c r="G1492" i="1"/>
  <c r="C983"/>
  <c r="G983" s="1"/>
  <c r="D1146"/>
  <c r="H286" i="9"/>
  <c r="D47" i="8"/>
  <c r="C1475" i="1"/>
  <c r="H1475" s="1"/>
  <c r="G1563"/>
  <c r="G1377"/>
  <c r="H1059"/>
  <c r="H1159"/>
  <c r="H1207"/>
  <c r="C213"/>
  <c r="H213" s="1"/>
  <c r="F223" i="4"/>
  <c r="C247" i="1"/>
  <c r="H247" s="1"/>
  <c r="F257" i="4"/>
  <c r="D343" i="1"/>
  <c r="E353" i="4"/>
  <c r="D342" i="1"/>
  <c r="C412"/>
  <c r="G412" s="1"/>
  <c r="F424" i="4"/>
  <c r="C450" i="1"/>
  <c r="G450" s="1"/>
  <c r="F462" i="4"/>
  <c r="C584" i="1"/>
  <c r="F596" i="4"/>
  <c r="C634" i="1"/>
  <c r="F646" i="4"/>
  <c r="E12" i="7"/>
  <c r="K52" i="3"/>
  <c r="D1463" i="1"/>
  <c r="G1463"/>
  <c r="K54" i="3"/>
  <c r="C46" i="1"/>
  <c r="G46" s="1"/>
  <c r="F56" i="4"/>
  <c r="C106" i="1"/>
  <c r="H106" s="1"/>
  <c r="C124"/>
  <c r="H124" s="1"/>
  <c r="C303"/>
  <c r="F314" i="4"/>
  <c r="D412" i="1"/>
  <c r="H412"/>
  <c r="E423" i="4"/>
  <c r="D411" i="1"/>
  <c r="H411" s="1"/>
  <c r="C463"/>
  <c r="H463"/>
  <c r="F475" i="4"/>
  <c r="D1040" i="1"/>
  <c r="G1040" s="1"/>
  <c r="D1058"/>
  <c r="G1058" s="1"/>
  <c r="H283" i="9"/>
  <c r="E283" s="1"/>
  <c r="B283" s="1"/>
  <c r="C1089" i="1"/>
  <c r="F124" i="5"/>
  <c r="F140"/>
  <c r="C1105" i="1"/>
  <c r="H1105" s="1"/>
  <c r="C1117"/>
  <c r="H1117"/>
  <c r="F152" i="5"/>
  <c r="G284" i="9"/>
  <c r="E284" s="1"/>
  <c r="B284" s="1"/>
  <c r="J50" i="3"/>
  <c r="F121" i="6"/>
  <c r="C1402" i="1"/>
  <c r="G1477"/>
  <c r="C1206"/>
  <c r="G1206" s="1"/>
  <c r="D240" i="5"/>
  <c r="C1516" i="1"/>
  <c r="G1516" s="1"/>
  <c r="D48" i="8"/>
  <c r="G293" i="9"/>
  <c r="E293"/>
  <c r="B293" s="1"/>
  <c r="F84" i="5"/>
  <c r="C1049" i="1"/>
  <c r="D1174"/>
  <c r="G1174" s="1"/>
  <c r="H289" i="9"/>
  <c r="F260" i="5"/>
  <c r="C1225" i="1"/>
  <c r="H1225"/>
  <c r="H616"/>
  <c r="H558"/>
  <c r="D74" i="5"/>
  <c r="C1039" i="1"/>
  <c r="G1039" s="1"/>
  <c r="H1049"/>
  <c r="G1049"/>
  <c r="J46" i="3"/>
  <c r="C1205" i="1"/>
  <c r="G1117"/>
  <c r="G463"/>
  <c r="H303"/>
  <c r="H634"/>
  <c r="H584"/>
  <c r="G584"/>
  <c r="G213"/>
  <c r="H571"/>
  <c r="H506"/>
  <c r="G506"/>
  <c r="C1509"/>
  <c r="H1509" s="1"/>
  <c r="K57" i="3"/>
  <c r="H1463" i="1"/>
  <c r="G1509"/>
  <c r="G1455"/>
  <c r="D1417"/>
  <c r="G1421"/>
  <c r="G969"/>
  <c r="G1259"/>
  <c r="G1257"/>
  <c r="D1430"/>
  <c r="H1430" s="1"/>
  <c r="D415" i="4"/>
  <c r="C2" i="1"/>
  <c r="H2" s="1"/>
  <c r="J39" i="3"/>
  <c r="C161" i="1"/>
  <c r="H161" s="1"/>
  <c r="F171" i="4"/>
  <c r="H388" i="1"/>
  <c r="G75"/>
  <c r="H131"/>
  <c r="H150"/>
  <c r="G1225"/>
  <c r="H1174"/>
  <c r="E159" i="4"/>
  <c r="H342" i="1"/>
  <c r="H635"/>
  <c r="F301" i="4"/>
  <c r="C290" i="1"/>
  <c r="H290" s="1"/>
  <c r="G1447"/>
  <c r="H3"/>
  <c r="H258"/>
  <c r="G258"/>
  <c r="D410" i="4"/>
  <c r="H355" i="1"/>
  <c r="G355"/>
  <c r="G124"/>
  <c r="F298" i="9"/>
  <c r="C1418" i="1"/>
  <c r="F137" i="6"/>
  <c r="D136"/>
  <c r="D1327" i="1"/>
  <c r="E42" i="6"/>
  <c r="C546" i="1"/>
  <c r="H546" s="1"/>
  <c r="F558" i="4"/>
  <c r="H1283" i="1"/>
  <c r="G1283"/>
  <c r="G1119"/>
  <c r="H1119"/>
  <c r="H1489"/>
  <c r="G1489"/>
  <c r="C1510"/>
  <c r="H1510" s="1"/>
  <c r="G247"/>
  <c r="J53" i="3"/>
  <c r="G559" i="1"/>
  <c r="E180" i="5"/>
  <c r="G24" i="9"/>
  <c r="E24"/>
  <c r="B24" s="1"/>
  <c r="G1134" i="1"/>
  <c r="G1164"/>
  <c r="G1331"/>
  <c r="G5" i="9"/>
  <c r="E5"/>
  <c r="E241" i="5"/>
  <c r="F242"/>
  <c r="F342" i="4"/>
  <c r="C331" i="1"/>
  <c r="H331" s="1"/>
  <c r="H125"/>
  <c r="F43" i="6"/>
  <c r="C1324" i="1"/>
  <c r="F237" i="5"/>
  <c r="C1202" i="1"/>
  <c r="K58" i="3"/>
  <c r="J44"/>
  <c r="E531" i="4"/>
  <c r="D159"/>
  <c r="F399"/>
  <c r="G51" i="1"/>
  <c r="D42" i="6"/>
  <c r="F254" i="9"/>
  <c r="B254" s="1"/>
  <c r="F246"/>
  <c r="B246" s="1"/>
  <c r="F238"/>
  <c r="B238" s="1"/>
  <c r="F230"/>
  <c r="B230" s="1"/>
  <c r="F222"/>
  <c r="B222" s="1"/>
  <c r="F214"/>
  <c r="B214" s="1"/>
  <c r="F438" i="4"/>
  <c r="C426" i="1"/>
  <c r="C343"/>
  <c r="H343" s="1"/>
  <c r="F354" i="4"/>
  <c r="C337" i="1"/>
  <c r="G337" s="1"/>
  <c r="F348" i="4"/>
  <c r="D411"/>
  <c r="G137" i="1"/>
  <c r="K47" i="3"/>
  <c r="F134" i="4"/>
  <c r="F268"/>
  <c r="G356" i="1"/>
  <c r="G1113"/>
  <c r="F262" i="9"/>
  <c r="E186"/>
  <c r="B186" s="1"/>
  <c r="E163"/>
  <c r="B163" s="1"/>
  <c r="E149"/>
  <c r="B149" s="1"/>
  <c r="E141"/>
  <c r="B141" s="1"/>
  <c r="E133"/>
  <c r="B133" s="1"/>
  <c r="E125"/>
  <c r="B125" s="1"/>
  <c r="E117"/>
  <c r="B117" s="1"/>
  <c r="E109"/>
  <c r="B109" s="1"/>
  <c r="E101"/>
  <c r="B101" s="1"/>
  <c r="E93"/>
  <c r="B93" s="1"/>
  <c r="E85"/>
  <c r="B85" s="1"/>
  <c r="E77"/>
  <c r="B77" s="1"/>
  <c r="E69"/>
  <c r="B69" s="1"/>
  <c r="E61"/>
  <c r="B61" s="1"/>
  <c r="E28"/>
  <c r="B28" s="1"/>
  <c r="H620" i="1"/>
  <c r="F476" i="4"/>
  <c r="C464" i="1"/>
  <c r="H464" s="1"/>
  <c r="C226"/>
  <c r="F236" i="4"/>
  <c r="G200" i="1"/>
  <c r="D983"/>
  <c r="E13" i="5"/>
  <c r="G222" i="1"/>
  <c r="F353" i="4"/>
  <c r="H288" i="9"/>
  <c r="D13" i="5"/>
  <c r="G617" i="1"/>
  <c r="D532" i="4"/>
  <c r="G1310" i="1"/>
  <c r="F488" i="4"/>
  <c r="C476" i="1"/>
  <c r="H476" s="1"/>
  <c r="G176" i="9"/>
  <c r="E176"/>
  <c r="B176" s="1"/>
  <c r="G188"/>
  <c r="E188" s="1"/>
  <c r="B188" s="1"/>
  <c r="G196"/>
  <c r="E196"/>
  <c r="B196" s="1"/>
  <c r="G184"/>
  <c r="E184" s="1"/>
  <c r="B184" s="1"/>
  <c r="G180"/>
  <c r="E180"/>
  <c r="B180" s="1"/>
  <c r="C454" i="1"/>
  <c r="G454" s="1"/>
  <c r="F466" i="4"/>
  <c r="E50"/>
  <c r="D40" i="1"/>
  <c r="D41"/>
  <c r="H41" s="1"/>
  <c r="H183" i="9"/>
  <c r="G179"/>
  <c r="E179" s="1"/>
  <c r="B179" s="1"/>
  <c r="G175"/>
  <c r="E175"/>
  <c r="B175" s="1"/>
  <c r="G183"/>
  <c r="G187"/>
  <c r="E187"/>
  <c r="B187" s="1"/>
  <c r="G195"/>
  <c r="E195" s="1"/>
  <c r="B195" s="1"/>
  <c r="H1559" i="1"/>
  <c r="G1559"/>
  <c r="G1277"/>
  <c r="H1277"/>
  <c r="D487" i="4"/>
  <c r="G1522" i="1"/>
  <c r="H1522"/>
  <c r="F85" i="5"/>
  <c r="C1050" i="1"/>
  <c r="C469"/>
  <c r="G469" s="1"/>
  <c r="F481" i="4"/>
  <c r="C259" i="1"/>
  <c r="G259" s="1"/>
  <c r="F269" i="4"/>
  <c r="G161" i="9"/>
  <c r="E161" s="1"/>
  <c r="B161" s="1"/>
  <c r="H1547" i="1"/>
  <c r="E121" i="6"/>
  <c r="D1403" i="1"/>
  <c r="F553" i="4"/>
  <c r="C541" i="1"/>
  <c r="C498"/>
  <c r="H498" s="1"/>
  <c r="C481"/>
  <c r="F493" i="4"/>
  <c r="F394"/>
  <c r="C383" i="1"/>
  <c r="H383" s="1"/>
  <c r="D193" i="5"/>
  <c r="F201"/>
  <c r="H578" i="1"/>
  <c r="H534"/>
  <c r="C217"/>
  <c r="F227" i="4"/>
  <c r="C19" i="1"/>
  <c r="F29" i="4"/>
  <c r="G1472" i="1"/>
  <c r="G1344"/>
  <c r="H1344"/>
  <c r="G1209"/>
  <c r="H1209"/>
  <c r="F73" i="6"/>
  <c r="E140" i="5"/>
  <c r="D1105" i="1"/>
  <c r="D1012"/>
  <c r="H55"/>
  <c r="B7" i="5"/>
  <c r="B7" i="4"/>
  <c r="B7" i="6"/>
  <c r="B7" i="7"/>
  <c r="H1491" i="1"/>
  <c r="G1491"/>
  <c r="G1313"/>
  <c r="H1309"/>
  <c r="G1309"/>
  <c r="D13" i="7"/>
  <c r="C340" i="1"/>
  <c r="G340" s="1"/>
  <c r="F351" i="4"/>
  <c r="C323" i="1"/>
  <c r="H323" s="1"/>
  <c r="C263"/>
  <c r="F273" i="4"/>
  <c r="C248" i="1"/>
  <c r="F258" i="4"/>
  <c r="C229" i="1"/>
  <c r="F239" i="4"/>
  <c r="H1519" i="1"/>
  <c r="G1519"/>
  <c r="G1453"/>
  <c r="H1453"/>
  <c r="H1364"/>
  <c r="G1364"/>
  <c r="F13" i="6"/>
  <c r="D12"/>
  <c r="C1097" i="1"/>
  <c r="G1097" s="1"/>
  <c r="C1023"/>
  <c r="F58" i="5"/>
  <c r="C472" i="1"/>
  <c r="G472" s="1"/>
  <c r="F484" i="4"/>
  <c r="C451" i="1"/>
  <c r="H451" s="1"/>
  <c r="F463" i="4"/>
  <c r="C380" i="1"/>
  <c r="H380" s="1"/>
  <c r="F391" i="4"/>
  <c r="C328" i="1"/>
  <c r="H328" s="1"/>
  <c r="F339" i="4"/>
  <c r="H1541" i="1"/>
  <c r="G1541"/>
  <c r="H1376"/>
  <c r="G1376"/>
  <c r="F249" i="5"/>
  <c r="C1149" i="1"/>
  <c r="D181" i="5"/>
  <c r="D389" i="1"/>
  <c r="H389"/>
  <c r="C304"/>
  <c r="F315" i="4"/>
  <c r="C267" i="1"/>
  <c r="C232"/>
  <c r="H232" s="1"/>
  <c r="G1412"/>
  <c r="H1412"/>
  <c r="G6" i="9"/>
  <c r="C1370" i="1"/>
  <c r="F89" i="6"/>
  <c r="F253" i="5"/>
  <c r="F175"/>
  <c r="E124"/>
  <c r="F51"/>
  <c r="E302" i="4"/>
  <c r="H1420" i="1"/>
  <c r="G1420"/>
  <c r="G1545"/>
  <c r="G1523"/>
  <c r="H1435"/>
  <c r="G1428"/>
  <c r="H1428"/>
  <c r="H1351"/>
  <c r="G1351"/>
  <c r="H1333"/>
  <c r="G1333"/>
  <c r="G1273"/>
  <c r="G1141"/>
  <c r="G42"/>
  <c r="H12"/>
  <c r="G1099"/>
  <c r="H1099"/>
  <c r="F114" i="6"/>
  <c r="D1226" i="1"/>
  <c r="C1214"/>
  <c r="H1214" s="1"/>
  <c r="F19" i="5"/>
  <c r="F635" i="4"/>
  <c r="F597"/>
  <c r="C562" i="1"/>
  <c r="G562" s="1"/>
  <c r="F533" i="4"/>
  <c r="C421" i="1"/>
  <c r="G421" s="1"/>
  <c r="C239"/>
  <c r="H195"/>
  <c r="D157"/>
  <c r="G157"/>
  <c r="F77" i="4"/>
  <c r="C67" i="1"/>
  <c r="H67" s="1"/>
  <c r="C41"/>
  <c r="G1561"/>
  <c r="G1544"/>
  <c r="G1526"/>
  <c r="G1521"/>
  <c r="H1444"/>
  <c r="G1442"/>
  <c r="H1411"/>
  <c r="G1411"/>
  <c r="H1379"/>
  <c r="H1343"/>
  <c r="G1343"/>
  <c r="H1315"/>
  <c r="G1315"/>
  <c r="G1153"/>
  <c r="G1135"/>
  <c r="H874"/>
  <c r="C107"/>
  <c r="G107" s="1"/>
  <c r="F14" i="4"/>
  <c r="C4" i="1"/>
  <c r="G4" s="1"/>
  <c r="H1480"/>
  <c r="G1480"/>
  <c r="G1353"/>
  <c r="F161" i="4"/>
  <c r="C151" i="1"/>
  <c r="G1543"/>
  <c r="G1525"/>
  <c r="G1415"/>
  <c r="H1389"/>
  <c r="G1389"/>
  <c r="G1129"/>
  <c r="F80" i="4"/>
  <c r="C70" i="1"/>
  <c r="G1564"/>
  <c r="G1560"/>
  <c r="G1520"/>
  <c r="H1460"/>
  <c r="G1443"/>
  <c r="H1443"/>
  <c r="G1381"/>
  <c r="H1334"/>
  <c r="G1334"/>
  <c r="H1314"/>
  <c r="H1271"/>
  <c r="H1262"/>
  <c r="H1185"/>
  <c r="G1185"/>
  <c r="H1176"/>
  <c r="H1107"/>
  <c r="G1107"/>
  <c r="H927"/>
  <c r="G927"/>
  <c r="H99"/>
  <c r="G1253"/>
  <c r="G1125"/>
  <c r="H1125"/>
  <c r="G1057"/>
  <c r="H1057"/>
  <c r="F135" i="4"/>
  <c r="H1450" i="1"/>
  <c r="H1438"/>
  <c r="H1427"/>
  <c r="G1416"/>
  <c r="H1399"/>
  <c r="G1399"/>
  <c r="H1386"/>
  <c r="G1379"/>
  <c r="H1358"/>
  <c r="G1348"/>
  <c r="G1312"/>
  <c r="H1297"/>
  <c r="H1237"/>
  <c r="H1223"/>
  <c r="H1193"/>
  <c r="H1182"/>
  <c r="G1165"/>
  <c r="H1065"/>
  <c r="G1065"/>
  <c r="G837"/>
  <c r="H797"/>
  <c r="G797"/>
  <c r="H629"/>
  <c r="G629"/>
  <c r="H543"/>
  <c r="G543"/>
  <c r="G210"/>
  <c r="H210"/>
  <c r="G62"/>
  <c r="H62"/>
  <c r="H1467"/>
  <c r="H1462"/>
  <c r="G1436"/>
  <c r="G1427"/>
  <c r="G1407"/>
  <c r="G1384"/>
  <c r="H1371"/>
  <c r="G1356"/>
  <c r="G1339"/>
  <c r="G1328"/>
  <c r="G1322"/>
  <c r="H1318"/>
  <c r="G1279"/>
  <c r="H1268"/>
  <c r="H1247"/>
  <c r="G1239"/>
  <c r="H1204"/>
  <c r="G1195"/>
  <c r="G1147"/>
  <c r="G965"/>
  <c r="H925"/>
  <c r="G925"/>
  <c r="H801"/>
  <c r="H755"/>
  <c r="G755"/>
  <c r="H732"/>
  <c r="H697"/>
  <c r="G697"/>
  <c r="H695"/>
  <c r="G695"/>
  <c r="H649"/>
  <c r="G649"/>
  <c r="H647"/>
  <c r="G647"/>
  <c r="G238"/>
  <c r="H238"/>
  <c r="H1390"/>
  <c r="H1383"/>
  <c r="G1368"/>
  <c r="H1355"/>
  <c r="G1347"/>
  <c r="G1311"/>
  <c r="H1302"/>
  <c r="H1278"/>
  <c r="H1253"/>
  <c r="H1123"/>
  <c r="H1112"/>
  <c r="H971"/>
  <c r="H810"/>
  <c r="H1471"/>
  <c r="G1459"/>
  <c r="G1440"/>
  <c r="G1435"/>
  <c r="H1424"/>
  <c r="G1388"/>
  <c r="G1383"/>
  <c r="G1359"/>
  <c r="G1355"/>
  <c r="G1332"/>
  <c r="G1308"/>
  <c r="G1299"/>
  <c r="H1284"/>
  <c r="H1242"/>
  <c r="H1203"/>
  <c r="H1198"/>
  <c r="H1191"/>
  <c r="H1181"/>
  <c r="H1151"/>
  <c r="H1127"/>
  <c r="G1081"/>
  <c r="G1055"/>
  <c r="H1055"/>
  <c r="H938"/>
  <c r="G863"/>
  <c r="H861"/>
  <c r="G861"/>
  <c r="G1471"/>
  <c r="G1451"/>
  <c r="G1398"/>
  <c r="G1101"/>
  <c r="H1101"/>
  <c r="G1035"/>
  <c r="H1035"/>
  <c r="G773"/>
  <c r="G1103"/>
  <c r="G1071"/>
  <c r="G1025"/>
  <c r="G975"/>
  <c r="H962"/>
  <c r="H953"/>
  <c r="H931"/>
  <c r="H898"/>
  <c r="H889"/>
  <c r="H867"/>
  <c r="H834"/>
  <c r="H825"/>
  <c r="H803"/>
  <c r="H770"/>
  <c r="H761"/>
  <c r="H727"/>
  <c r="G727"/>
  <c r="G625"/>
  <c r="H625"/>
  <c r="G609"/>
  <c r="H347"/>
  <c r="G347"/>
  <c r="H190"/>
  <c r="G190"/>
  <c r="H170"/>
  <c r="G170"/>
  <c r="H140"/>
  <c r="G140"/>
  <c r="H100"/>
  <c r="H1037"/>
  <c r="H1009"/>
  <c r="H997"/>
  <c r="G957"/>
  <c r="G953"/>
  <c r="G893"/>
  <c r="G889"/>
  <c r="G885"/>
  <c r="G829"/>
  <c r="G825"/>
  <c r="G765"/>
  <c r="G761"/>
  <c r="G745"/>
  <c r="H641"/>
  <c r="G641"/>
  <c r="G379"/>
  <c r="G959"/>
  <c r="H915"/>
  <c r="H851"/>
  <c r="G831"/>
  <c r="G557"/>
  <c r="H557"/>
  <c r="H391"/>
  <c r="G391"/>
  <c r="H778"/>
  <c r="H769"/>
  <c r="H756"/>
  <c r="G717"/>
  <c r="H1061"/>
  <c r="H972"/>
  <c r="H963"/>
  <c r="H930"/>
  <c r="H921"/>
  <c r="H899"/>
  <c r="H895"/>
  <c r="H866"/>
  <c r="H857"/>
  <c r="H835"/>
  <c r="H802"/>
  <c r="H793"/>
  <c r="H771"/>
  <c r="G671"/>
  <c r="H612"/>
  <c r="G597"/>
  <c r="H1069"/>
  <c r="H1053"/>
  <c r="H1015"/>
  <c r="H1003"/>
  <c r="G921"/>
  <c r="G917"/>
  <c r="H881"/>
  <c r="G857"/>
  <c r="G853"/>
  <c r="G793"/>
  <c r="G789"/>
  <c r="H723"/>
  <c r="G599"/>
  <c r="H599"/>
  <c r="G533"/>
  <c r="G527"/>
  <c r="H453"/>
  <c r="G453"/>
  <c r="G747"/>
  <c r="G719"/>
  <c r="H668"/>
  <c r="G651"/>
  <c r="H618"/>
  <c r="G605"/>
  <c r="G431"/>
  <c r="H369"/>
  <c r="G369"/>
  <c r="G204"/>
  <c r="H96"/>
  <c r="G96"/>
  <c r="H65"/>
  <c r="G1061"/>
  <c r="G1021"/>
  <c r="G1009"/>
  <c r="G971"/>
  <c r="G937"/>
  <c r="H707"/>
  <c r="G707"/>
  <c r="G663"/>
  <c r="G653"/>
  <c r="H593"/>
  <c r="H579"/>
  <c r="G579"/>
  <c r="H449"/>
  <c r="G449"/>
  <c r="G206"/>
  <c r="G751"/>
  <c r="H740"/>
  <c r="H729"/>
  <c r="H700"/>
  <c r="H676"/>
  <c r="H652"/>
  <c r="G575"/>
  <c r="G489"/>
  <c r="G483"/>
  <c r="H362"/>
  <c r="G311"/>
  <c r="H240"/>
  <c r="G240"/>
  <c r="H126"/>
  <c r="G126"/>
  <c r="H39"/>
  <c r="G667"/>
  <c r="H643"/>
  <c r="G643"/>
  <c r="H455"/>
  <c r="G455"/>
  <c r="G401"/>
  <c r="H364"/>
  <c r="G321"/>
  <c r="H321"/>
  <c r="H301"/>
  <c r="H82"/>
  <c r="G82"/>
  <c r="G733"/>
  <c r="G715"/>
  <c r="H691"/>
  <c r="G687"/>
  <c r="H638"/>
  <c r="G613"/>
  <c r="H577"/>
  <c r="H547"/>
  <c r="G531"/>
  <c r="G353"/>
  <c r="G315"/>
  <c r="H315"/>
  <c r="G307"/>
  <c r="H307"/>
  <c r="H109"/>
  <c r="H45"/>
  <c r="H38"/>
  <c r="G38"/>
  <c r="G523"/>
  <c r="H470"/>
  <c r="H434"/>
  <c r="H417"/>
  <c r="H387"/>
  <c r="H377"/>
  <c r="H359"/>
  <c r="H289"/>
  <c r="G270"/>
  <c r="H251"/>
  <c r="H236"/>
  <c r="H233"/>
  <c r="H201"/>
  <c r="H181"/>
  <c r="G172"/>
  <c r="G168"/>
  <c r="G142"/>
  <c r="H119"/>
  <c r="G68"/>
  <c r="H53"/>
  <c r="G723"/>
  <c r="G691"/>
  <c r="G675"/>
  <c r="G659"/>
  <c r="G593"/>
  <c r="G561"/>
  <c r="G515"/>
  <c r="H502"/>
  <c r="H488"/>
  <c r="G473"/>
  <c r="G447"/>
  <c r="G317"/>
  <c r="G176"/>
  <c r="G164"/>
  <c r="G114"/>
  <c r="G92"/>
  <c r="G56"/>
  <c r="H587"/>
  <c r="H458"/>
  <c r="G349"/>
  <c r="H224"/>
  <c r="H192"/>
  <c r="H152"/>
  <c r="H111"/>
  <c r="H85"/>
  <c r="H63"/>
  <c r="G44"/>
  <c r="G545"/>
  <c r="H536"/>
  <c r="H468"/>
  <c r="G461"/>
  <c r="H440"/>
  <c r="H432"/>
  <c r="H397"/>
  <c r="G286"/>
  <c r="G264"/>
  <c r="G212"/>
  <c r="G178"/>
  <c r="G166"/>
  <c r="H145"/>
  <c r="G116"/>
  <c r="G98"/>
  <c r="H94"/>
  <c r="H80"/>
  <c r="H26"/>
  <c r="G23"/>
  <c r="G15"/>
  <c r="G573"/>
  <c r="H556"/>
  <c r="G252"/>
  <c r="G234"/>
  <c r="G220"/>
  <c r="G202"/>
  <c r="G31"/>
  <c r="G8"/>
  <c r="G7"/>
  <c r="D1089"/>
  <c r="E74" i="5"/>
  <c r="G380" i="1"/>
  <c r="H1097"/>
  <c r="G323"/>
  <c r="H1012"/>
  <c r="G383"/>
  <c r="D1402"/>
  <c r="K50" i="3"/>
  <c r="H1050" i="1"/>
  <c r="F136" i="6"/>
  <c r="C1417" i="1"/>
  <c r="G232"/>
  <c r="H19"/>
  <c r="G19"/>
  <c r="C978"/>
  <c r="H978" s="1"/>
  <c r="F13" i="5"/>
  <c r="J43" i="3"/>
  <c r="D12" i="5"/>
  <c r="C400" i="1"/>
  <c r="H400" s="1"/>
  <c r="H1202"/>
  <c r="G1202"/>
  <c r="D1206"/>
  <c r="F241" i="5"/>
  <c r="E240"/>
  <c r="B5" i="9"/>
  <c r="G161" i="1"/>
  <c r="G1214"/>
  <c r="H267"/>
  <c r="G267"/>
  <c r="G451"/>
  <c r="F12" i="6"/>
  <c r="J47" i="3"/>
  <c r="C1293" i="1"/>
  <c r="D148" i="6"/>
  <c r="H340" i="1"/>
  <c r="G226"/>
  <c r="H1418"/>
  <c r="G1418"/>
  <c r="C399"/>
  <c r="F410" i="4"/>
  <c r="H4" i="1"/>
  <c r="H239"/>
  <c r="G239"/>
  <c r="G229"/>
  <c r="H229"/>
  <c r="H217"/>
  <c r="G217"/>
  <c r="G481"/>
  <c r="G464"/>
  <c r="H337"/>
  <c r="E12" i="4"/>
  <c r="G1324" i="1"/>
  <c r="H1324"/>
  <c r="G389"/>
  <c r="H421"/>
  <c r="G1370"/>
  <c r="G304"/>
  <c r="H472"/>
  <c r="C1431"/>
  <c r="H1431" s="1"/>
  <c r="D12" i="7"/>
  <c r="G498" i="1"/>
  <c r="H40"/>
  <c r="G476"/>
  <c r="F159" i="4"/>
  <c r="C149" i="1"/>
  <c r="J40" i="3"/>
  <c r="D292" i="4"/>
  <c r="G70" i="1"/>
  <c r="H70"/>
  <c r="H151"/>
  <c r="G151"/>
  <c r="H107"/>
  <c r="H248"/>
  <c r="H541"/>
  <c r="G541"/>
  <c r="H259"/>
  <c r="C475"/>
  <c r="G475" s="1"/>
  <c r="F487" i="4"/>
  <c r="D423"/>
  <c r="G343" i="1"/>
  <c r="D519"/>
  <c r="E639" i="4"/>
  <c r="D627" i="1"/>
  <c r="E638" i="4"/>
  <c r="D626" i="1"/>
  <c r="G1510"/>
  <c r="B33" i="3"/>
  <c r="N3" i="9" s="1"/>
  <c r="G546" i="1"/>
  <c r="G41"/>
  <c r="H562"/>
  <c r="D291"/>
  <c r="E301" i="4"/>
  <c r="G286" i="9"/>
  <c r="E286"/>
  <c r="B286" s="1"/>
  <c r="F181" i="5"/>
  <c r="C1146" i="1"/>
  <c r="D180" i="5"/>
  <c r="G328" i="1"/>
  <c r="E148" i="6"/>
  <c r="H454" i="1"/>
  <c r="K43" i="3"/>
  <c r="E12" i="5"/>
  <c r="D978" i="1"/>
  <c r="H426"/>
  <c r="G331"/>
  <c r="D1323"/>
  <c r="H1323" s="1"/>
  <c r="K48" i="3"/>
  <c r="C404" i="1"/>
  <c r="H404" s="1"/>
  <c r="D642" i="4"/>
  <c r="H157" i="1"/>
  <c r="G67"/>
  <c r="G1149"/>
  <c r="H1149"/>
  <c r="H1023"/>
  <c r="G263"/>
  <c r="H263"/>
  <c r="C1158"/>
  <c r="G288" i="9"/>
  <c r="E288" s="1"/>
  <c r="B288" s="1"/>
  <c r="F193" i="5"/>
  <c r="H469" i="1"/>
  <c r="E183" i="9"/>
  <c r="B183" s="1"/>
  <c r="C520" i="1"/>
  <c r="G520" s="1"/>
  <c r="F532" i="4"/>
  <c r="D531"/>
  <c r="H983" i="1"/>
  <c r="C1323"/>
  <c r="J48" i="3"/>
  <c r="F42" i="6"/>
  <c r="E179" i="5"/>
  <c r="D1144" i="1"/>
  <c r="K45" i="3"/>
  <c r="D1145" i="1"/>
  <c r="G1327"/>
  <c r="G1105"/>
  <c r="E292" i="4"/>
  <c r="D149" i="1"/>
  <c r="G149" s="1"/>
  <c r="K40" i="3"/>
  <c r="H1158" i="1"/>
  <c r="H520"/>
  <c r="D1429"/>
  <c r="K51" i="3"/>
  <c r="H291" i="1"/>
  <c r="G291"/>
  <c r="G1431"/>
  <c r="C519"/>
  <c r="H519" s="1"/>
  <c r="F531" i="4"/>
  <c r="D639"/>
  <c r="D282" i="1"/>
  <c r="E416" i="4"/>
  <c r="E294"/>
  <c r="D284" i="1"/>
  <c r="G1402"/>
  <c r="H1402"/>
  <c r="G1323"/>
  <c r="F180" i="5"/>
  <c r="J45" i="3"/>
  <c r="D179" i="5"/>
  <c r="C1145" i="1"/>
  <c r="H1145" s="1"/>
  <c r="G268" i="9"/>
  <c r="E268"/>
  <c r="B268" s="1"/>
  <c r="G263"/>
  <c r="F12" i="5"/>
  <c r="C977" i="1"/>
  <c r="G977" s="1"/>
  <c r="H1417"/>
  <c r="G1417"/>
  <c r="H263" i="9"/>
  <c r="D977" i="1"/>
  <c r="G1146"/>
  <c r="H1146"/>
  <c r="D1205"/>
  <c r="F240" i="5"/>
  <c r="K46" i="3"/>
  <c r="D1039" i="1"/>
  <c r="K44" i="3"/>
  <c r="F74" i="5"/>
  <c r="K6" i="1"/>
  <c r="D638" i="4"/>
  <c r="C411" i="1"/>
  <c r="F423" i="4"/>
  <c r="C282" i="1"/>
  <c r="F292" i="4"/>
  <c r="D294"/>
  <c r="D416"/>
  <c r="D293"/>
  <c r="D2" i="1"/>
  <c r="E293" i="4"/>
  <c r="D283" i="1"/>
  <c r="K39" i="3"/>
  <c r="E415" i="4"/>
  <c r="F12"/>
  <c r="C1429" i="1"/>
  <c r="G1429" s="1"/>
  <c r="J51" i="3"/>
  <c r="F148" i="6"/>
  <c r="G1089" i="1"/>
  <c r="H1089"/>
  <c r="H1293"/>
  <c r="B29" i="3"/>
  <c r="K3" i="9" s="1"/>
  <c r="H1206" i="1"/>
  <c r="G978"/>
  <c r="C630"/>
  <c r="H630" s="1"/>
  <c r="D290"/>
  <c r="E410" i="4"/>
  <c r="D399" i="1"/>
  <c r="G399" s="1"/>
  <c r="H399"/>
  <c r="E411" i="4"/>
  <c r="H475" i="1"/>
  <c r="H149"/>
  <c r="J52" i="3"/>
  <c r="C1430" i="1"/>
  <c r="K4"/>
  <c r="L4"/>
  <c r="C405"/>
  <c r="F416" i="4"/>
  <c r="D418"/>
  <c r="D643"/>
  <c r="D417"/>
  <c r="H977" i="1"/>
  <c r="H1429"/>
  <c r="C284"/>
  <c r="G284" s="1"/>
  <c r="F294" i="4"/>
  <c r="C627" i="1"/>
  <c r="G627" s="1"/>
  <c r="F639" i="4"/>
  <c r="E263" i="9"/>
  <c r="G519" i="1"/>
  <c r="H282"/>
  <c r="G282"/>
  <c r="D400"/>
  <c r="F411" i="4"/>
  <c r="H1039" i="1"/>
  <c r="G1145"/>
  <c r="G411"/>
  <c r="C1144"/>
  <c r="F179" i="5"/>
  <c r="D404" i="1"/>
  <c r="E417" i="4"/>
  <c r="D406" i="1"/>
  <c r="E642" i="4"/>
  <c r="F415"/>
  <c r="G297" i="9"/>
  <c r="E297" s="1"/>
  <c r="B297" s="1"/>
  <c r="G1430" i="1"/>
  <c r="G290"/>
  <c r="G2"/>
  <c r="C626"/>
  <c r="F638" i="4"/>
  <c r="F293"/>
  <c r="C283" i="1"/>
  <c r="H283" s="1"/>
  <c r="H1205"/>
  <c r="G1205"/>
  <c r="E643" i="4"/>
  <c r="E418"/>
  <c r="D407" i="1"/>
  <c r="D405"/>
  <c r="H405" s="1"/>
  <c r="F418" i="4"/>
  <c r="C407" i="1"/>
  <c r="H407" s="1"/>
  <c r="G283"/>
  <c r="G404"/>
  <c r="E644" i="4"/>
  <c r="D630" i="1"/>
  <c r="F642" i="4"/>
  <c r="C631" i="1"/>
  <c r="G631" s="1"/>
  <c r="F643" i="4"/>
  <c r="D645"/>
  <c r="D644"/>
  <c r="B263" i="9"/>
  <c r="G405" i="1"/>
  <c r="H1144"/>
  <c r="G1144"/>
  <c r="G400"/>
  <c r="H284"/>
  <c r="H626"/>
  <c r="G626"/>
  <c r="H627"/>
  <c r="B27" i="3"/>
  <c r="L3" i="1" s="1"/>
  <c r="D631"/>
  <c r="E645" i="4"/>
  <c r="C406" i="1"/>
  <c r="F417" i="4"/>
  <c r="D633" i="1"/>
  <c r="E649" i="4"/>
  <c r="E648"/>
  <c r="D632" i="1"/>
  <c r="H632" s="1"/>
  <c r="G630"/>
  <c r="C632"/>
  <c r="F644" i="4"/>
  <c r="D648"/>
  <c r="H406" i="1"/>
  <c r="G406"/>
  <c r="C633"/>
  <c r="H633" s="1"/>
  <c r="F645" i="4"/>
  <c r="D649"/>
  <c r="H631" i="1"/>
  <c r="G407"/>
  <c r="G632"/>
  <c r="G633"/>
  <c r="J42" i="3"/>
  <c r="C637" i="1"/>
  <c r="G637" s="1"/>
  <c r="F649" i="4"/>
  <c r="Q19" i="9"/>
  <c r="C636" i="1"/>
  <c r="J41" i="3"/>
  <c r="F648" i="4"/>
  <c r="K41" i="3"/>
  <c r="D636" i="1"/>
  <c r="D637"/>
  <c r="K42" i="3"/>
  <c r="H637" i="1"/>
  <c r="H636"/>
  <c r="G636"/>
  <c r="B25" i="3"/>
  <c r="J3" i="9" s="1"/>
  <c r="G167"/>
  <c r="E167" s="1"/>
  <c r="B167" s="1"/>
  <c r="G162"/>
  <c r="E162"/>
  <c r="B162" s="1"/>
  <c r="G164"/>
  <c r="E164" s="1"/>
  <c r="B164" s="1"/>
  <c r="T6"/>
  <c r="U6"/>
  <c r="J7" s="1"/>
  <c r="H173"/>
  <c r="E173"/>
  <c r="B173" s="1"/>
  <c r="G166"/>
  <c r="E166" s="1"/>
  <c r="B166" s="1"/>
  <c r="G191"/>
  <c r="E191"/>
  <c r="B191" s="1"/>
  <c r="G165"/>
  <c r="E165" s="1"/>
  <c r="B165" s="1"/>
  <c r="G170"/>
  <c r="E170"/>
  <c r="B170" s="1"/>
  <c r="G160"/>
  <c r="E160" s="1"/>
  <c r="B160" s="1"/>
  <c r="B261" l="1"/>
  <c r="L259"/>
  <c r="F259" s="1"/>
  <c r="B259" s="1"/>
  <c r="M259"/>
  <c r="G22"/>
  <c r="B264"/>
  <c r="H1374" i="1"/>
  <c r="G1374"/>
  <c r="H1340"/>
  <c r="G1340"/>
  <c r="H1245"/>
  <c r="G1245"/>
  <c r="H1235"/>
  <c r="G1235"/>
  <c r="H1179"/>
  <c r="G1179"/>
  <c r="H1163"/>
  <c r="G1163"/>
  <c r="H1157"/>
  <c r="G1157"/>
  <c r="H1139"/>
  <c r="G1139"/>
  <c r="K2"/>
  <c r="K3"/>
  <c r="H572"/>
  <c r="H446"/>
  <c r="H361"/>
  <c r="G296"/>
  <c r="H47"/>
  <c r="H22" i="9"/>
  <c r="L2" i="1"/>
  <c r="G157" i="9"/>
  <c r="E157" s="1"/>
  <c r="B157" s="1"/>
  <c r="M3"/>
  <c r="H20" s="1"/>
  <c r="G300"/>
  <c r="E300" s="1"/>
  <c r="B300" s="1"/>
  <c r="G1403" i="1"/>
  <c r="H1226"/>
  <c r="I7" i="9"/>
  <c r="E7" s="1"/>
  <c r="B7" s="1"/>
  <c r="H1210" i="1"/>
  <c r="H596"/>
  <c r="H1316"/>
  <c r="G1175"/>
  <c r="G194"/>
  <c r="H1406"/>
  <c r="G576"/>
  <c r="G106"/>
  <c r="H1041"/>
  <c r="G292" i="9"/>
  <c r="E292" s="1"/>
  <c r="B292" s="1"/>
  <c r="G1395" i="1"/>
  <c r="H46"/>
  <c r="H158" i="9" s="1"/>
  <c r="G158" s="1"/>
  <c r="E158" s="1"/>
  <c r="H1040" i="1"/>
  <c r="H450"/>
  <c r="G1475"/>
  <c r="C4" i="8" s="1"/>
  <c r="L37" i="1" s="1"/>
  <c r="H1058"/>
  <c r="H1516"/>
  <c r="G291" i="9" s="1"/>
  <c r="E291" s="1"/>
  <c r="H1378" i="1"/>
  <c r="H1027"/>
  <c r="G269" i="9" s="1"/>
  <c r="E269" s="1"/>
  <c r="G281" i="1"/>
  <c r="G318"/>
  <c r="G418"/>
  <c r="G409"/>
  <c r="G433"/>
  <c r="G457"/>
  <c r="G1090"/>
  <c r="G1140"/>
  <c r="G33"/>
  <c r="G61"/>
  <c r="G344"/>
  <c r="G375"/>
  <c r="G493"/>
  <c r="G1218"/>
  <c r="G979"/>
  <c r="E4" i="5" s="1"/>
  <c r="L34" i="1" s="1"/>
  <c r="G1354"/>
  <c r="G1349"/>
  <c r="G565"/>
  <c r="F203" i="9"/>
  <c r="B203" s="1"/>
  <c r="I14"/>
  <c r="H1166" i="1"/>
  <c r="H1473"/>
  <c r="G1458"/>
  <c r="D4" i="7" s="1"/>
  <c r="L36" i="1" s="1"/>
  <c r="H1433"/>
  <c r="G296" i="9" s="1"/>
  <c r="E296" s="1"/>
  <c r="B296" s="1"/>
  <c r="H1425" i="1"/>
  <c r="H1413"/>
  <c r="H1409"/>
  <c r="H1397"/>
  <c r="G1394"/>
  <c r="G1392"/>
  <c r="G1375"/>
  <c r="G1369"/>
  <c r="H1367"/>
  <c r="G1366"/>
  <c r="G1361"/>
  <c r="H1360"/>
  <c r="H1359"/>
  <c r="G1341"/>
  <c r="G1337"/>
  <c r="H1332"/>
  <c r="G1329"/>
  <c r="H1322"/>
  <c r="H1319"/>
  <c r="G1318"/>
  <c r="H1312"/>
  <c r="H1308"/>
  <c r="G1307"/>
  <c r="G1305"/>
  <c r="H1304"/>
  <c r="H1303"/>
  <c r="G1302"/>
  <c r="G1297"/>
  <c r="G1291"/>
  <c r="H1288"/>
  <c r="H1273"/>
  <c r="G1271"/>
  <c r="H1269"/>
  <c r="G1265"/>
  <c r="G1263"/>
  <c r="G1249"/>
  <c r="H1243"/>
  <c r="G1241"/>
  <c r="H1229"/>
  <c r="H1200"/>
  <c r="G1199"/>
  <c r="G1193"/>
  <c r="G1189"/>
  <c r="G1183"/>
  <c r="G1177"/>
  <c r="G1173"/>
  <c r="H1171"/>
  <c r="H1170"/>
  <c r="H1141"/>
  <c r="G1131"/>
  <c r="H1128"/>
  <c r="H1126"/>
  <c r="G1123"/>
  <c r="H1320"/>
  <c r="G1320"/>
  <c r="H1295"/>
  <c r="G299" i="9" s="1"/>
  <c r="E299" s="1"/>
  <c r="G1295" i="1"/>
  <c r="E4" i="6" s="1"/>
  <c r="L35" i="1" s="1"/>
  <c r="H1231"/>
  <c r="G1231"/>
  <c r="H1219"/>
  <c r="G1219"/>
  <c r="G1393"/>
  <c r="G1367"/>
  <c r="G1325"/>
  <c r="G1319"/>
  <c r="G1317"/>
  <c r="G1306"/>
  <c r="G1303"/>
  <c r="G1285"/>
  <c r="G1269"/>
  <c r="G1247"/>
  <c r="G1243"/>
  <c r="G1237"/>
  <c r="G1229"/>
  <c r="G1213"/>
  <c r="G1181"/>
  <c r="G1143"/>
  <c r="H198"/>
  <c r="G198"/>
  <c r="G1115"/>
  <c r="H1109"/>
  <c r="G1083"/>
  <c r="H1079"/>
  <c r="G1047"/>
  <c r="H1031"/>
  <c r="G1029"/>
  <c r="G1013"/>
  <c r="G995"/>
  <c r="G989"/>
  <c r="G967"/>
  <c r="G961"/>
  <c r="H947"/>
  <c r="G945"/>
  <c r="G941"/>
  <c r="G929"/>
  <c r="G913"/>
  <c r="G909"/>
  <c r="G897"/>
  <c r="G877"/>
  <c r="G849"/>
  <c r="G845"/>
  <c r="G823"/>
  <c r="H815"/>
  <c r="H787"/>
  <c r="G785"/>
  <c r="G781"/>
  <c r="G775"/>
  <c r="G741"/>
  <c r="H739"/>
  <c r="G725"/>
  <c r="G721"/>
  <c r="G711"/>
  <c r="H709"/>
  <c r="H701"/>
  <c r="H699"/>
  <c r="G693"/>
  <c r="H689"/>
  <c r="G679"/>
  <c r="G657"/>
  <c r="G615"/>
  <c r="G607"/>
  <c r="G601"/>
  <c r="G589"/>
  <c r="G587"/>
  <c r="H575"/>
  <c r="H573"/>
  <c r="H569"/>
  <c r="G563"/>
  <c r="H551"/>
  <c r="H550"/>
  <c r="G547"/>
  <c r="H527"/>
  <c r="H525"/>
  <c r="H524"/>
  <c r="G517"/>
  <c r="H509"/>
  <c r="H504"/>
  <c r="G503"/>
  <c r="G501"/>
  <c r="G499"/>
  <c r="G495"/>
  <c r="H491"/>
  <c r="H487"/>
  <c r="H485"/>
  <c r="H480"/>
  <c r="H473"/>
  <c r="G465"/>
  <c r="H441"/>
  <c r="H439"/>
  <c r="H437"/>
  <c r="G427"/>
  <c r="H422"/>
  <c r="H419"/>
  <c r="G417"/>
  <c r="H414"/>
  <c r="G403"/>
  <c r="G397"/>
  <c r="H390"/>
  <c r="G385"/>
  <c r="H379"/>
  <c r="G377"/>
  <c r="G373"/>
  <c r="H371"/>
  <c r="G363"/>
  <c r="G359"/>
  <c r="H353"/>
  <c r="G351"/>
  <c r="G339"/>
  <c r="G325"/>
  <c r="H322"/>
  <c r="H313"/>
  <c r="H308"/>
  <c r="G302"/>
  <c r="G288"/>
  <c r="H278"/>
  <c r="H272"/>
  <c r="H265"/>
  <c r="H260"/>
  <c r="G244"/>
  <c r="H241"/>
  <c r="G236"/>
  <c r="G228"/>
  <c r="G196"/>
  <c r="G192"/>
  <c r="G188"/>
  <c r="H184"/>
  <c r="H164"/>
  <c r="H148"/>
  <c r="H639"/>
  <c r="G639"/>
  <c r="H423"/>
  <c r="G423"/>
  <c r="H357"/>
  <c r="G357"/>
  <c r="H333"/>
  <c r="G333"/>
  <c r="H268"/>
  <c r="G268"/>
  <c r="H262"/>
  <c r="G262"/>
  <c r="H182"/>
  <c r="G182"/>
  <c r="H146"/>
  <c r="G146"/>
  <c r="G577"/>
  <c r="G569"/>
  <c r="G509"/>
  <c r="G491"/>
  <c r="G487"/>
  <c r="G485"/>
  <c r="G441"/>
  <c r="G439"/>
  <c r="G437"/>
  <c r="G371"/>
  <c r="G313"/>
  <c r="G305"/>
  <c r="G278"/>
  <c r="G272"/>
  <c r="G260"/>
  <c r="G184"/>
  <c r="G152"/>
  <c r="G148"/>
  <c r="G136"/>
  <c r="H130"/>
  <c r="H110"/>
  <c r="G88"/>
  <c r="G74"/>
  <c r="G66"/>
  <c r="H52"/>
  <c r="G34"/>
  <c r="G29"/>
  <c r="G9"/>
  <c r="K28" s="1"/>
  <c r="B201" i="9"/>
  <c r="F23"/>
  <c r="B30"/>
  <c r="B269" l="1"/>
  <c r="E262"/>
  <c r="E27" i="3" s="1"/>
  <c r="B291" i="9"/>
  <c r="E290"/>
  <c r="E33" i="3" s="1"/>
  <c r="B158" i="9"/>
  <c r="E23"/>
  <c r="E298"/>
  <c r="E29" i="3" s="1"/>
  <c r="B299" i="9"/>
  <c r="J6" i="3"/>
  <c r="I11" i="9"/>
  <c r="K14"/>
  <c r="K15"/>
  <c r="H6"/>
  <c r="E6" s="1"/>
  <c r="K11"/>
  <c r="K10"/>
  <c r="G295"/>
  <c r="E295" s="1"/>
  <c r="I13"/>
  <c r="E13" s="1"/>
  <c r="B13" s="1"/>
  <c r="K13"/>
  <c r="J21"/>
  <c r="K16"/>
  <c r="K9"/>
  <c r="K12"/>
  <c r="I15"/>
  <c r="E15" s="1"/>
  <c r="B15" s="1"/>
  <c r="J10"/>
  <c r="I21"/>
  <c r="K17"/>
  <c r="J9"/>
  <c r="M19"/>
  <c r="L20"/>
  <c r="F20" s="1"/>
  <c r="G20"/>
  <c r="E20" s="1"/>
  <c r="E4" i="4"/>
  <c r="L33" i="1" s="1"/>
  <c r="K29"/>
  <c r="L29"/>
  <c r="L28"/>
  <c r="G8" i="9" s="1"/>
  <c r="E8" s="1"/>
  <c r="B8" s="1"/>
  <c r="I17"/>
  <c r="J14"/>
  <c r="E14" s="1"/>
  <c r="B14" s="1"/>
  <c r="J16"/>
  <c r="I16"/>
  <c r="E16" s="1"/>
  <c r="B16" s="1"/>
  <c r="J13"/>
  <c r="I12"/>
  <c r="I9"/>
  <c r="G19"/>
  <c r="M20"/>
  <c r="I10"/>
  <c r="E10" s="1"/>
  <c r="B10" s="1"/>
  <c r="J11"/>
  <c r="J17"/>
  <c r="H21"/>
  <c r="J12"/>
  <c r="J15"/>
  <c r="E22"/>
  <c r="B22" s="1"/>
  <c r="G21"/>
  <c r="H19"/>
  <c r="L19"/>
  <c r="F19" s="1"/>
  <c r="E25" i="3"/>
  <c r="E294" i="9" l="1"/>
  <c r="E31" i="3" s="1"/>
  <c r="B295" i="9"/>
  <c r="F18"/>
  <c r="F3" s="1"/>
  <c r="E21"/>
  <c r="B21" s="1"/>
  <c r="E9"/>
  <c r="B9" s="1"/>
  <c r="E17"/>
  <c r="B17" s="1"/>
  <c r="B20"/>
  <c r="E11"/>
  <c r="B11" s="1"/>
  <c r="B6"/>
  <c r="E19"/>
  <c r="E12"/>
  <c r="B12" s="1"/>
  <c r="B19" l="1"/>
  <c r="E18"/>
  <c r="E4"/>
  <c r="E3" l="1"/>
  <c r="H35" i="3" l="1"/>
  <c r="K30" i="1"/>
  <c r="L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<sst xmlns="http://schemas.openxmlformats.org/spreadsheetml/2006/main" count="4796" uniqueCount="4330">
  <si>
    <t xml:space="preserve"> </t>
  </si>
  <si>
    <t>-</t>
  </si>
  <si>
    <t>1</t>
  </si>
  <si>
    <t>2</t>
  </si>
  <si>
    <t>9</t>
  </si>
  <si>
    <t>01</t>
  </si>
  <si>
    <t>02</t>
  </si>
  <si>
    <t>03</t>
  </si>
  <si>
    <t>04</t>
  </si>
  <si>
    <t>05</t>
  </si>
  <si>
    <t>06</t>
  </si>
  <si>
    <t>07</t>
  </si>
  <si>
    <t>08</t>
  </si>
  <si>
    <t>09</t>
  </si>
  <si>
    <t>10</t>
  </si>
  <si>
    <t>11</t>
  </si>
  <si>
    <t>12</t>
  </si>
  <si>
    <t>13</t>
  </si>
  <si>
    <t>14</t>
  </si>
  <si>
    <t>15</t>
  </si>
  <si>
    <t>16</t>
  </si>
  <si>
    <t>17</t>
  </si>
  <si>
    <t>19</t>
  </si>
  <si>
    <t>23</t>
  </si>
  <si>
    <t>24</t>
  </si>
  <si>
    <t>25</t>
  </si>
  <si>
    <t>26</t>
  </si>
  <si>
    <t>29</t>
  </si>
  <si>
    <t>91</t>
  </si>
  <si>
    <t>96</t>
  </si>
  <si>
    <t>97</t>
  </si>
  <si>
    <t>98</t>
  </si>
  <si>
    <t>99</t>
  </si>
  <si>
    <t>BR</t>
  </si>
  <si>
    <t>NE</t>
  </si>
  <si>
    <t>VP</t>
  </si>
  <si>
    <t>011</t>
  </si>
  <si>
    <t>012</t>
  </si>
  <si>
    <t>013</t>
  </si>
  <si>
    <t>014</t>
  </si>
  <si>
    <t>015</t>
  </si>
  <si>
    <t>016</t>
  </si>
  <si>
    <t>017</t>
  </si>
  <si>
    <t>018</t>
  </si>
  <si>
    <t>019</t>
  </si>
  <si>
    <t>021</t>
  </si>
  <si>
    <t>022</t>
  </si>
  <si>
    <t>023</t>
  </si>
  <si>
    <t>024</t>
  </si>
  <si>
    <t>025</t>
  </si>
  <si>
    <t>031</t>
  </si>
  <si>
    <t>032</t>
  </si>
  <si>
    <t>033</t>
  </si>
  <si>
    <t>034</t>
  </si>
  <si>
    <t>035</t>
  </si>
  <si>
    <t>036</t>
  </si>
  <si>
    <t>041</t>
  </si>
  <si>
    <t>042</t>
  </si>
  <si>
    <t>043</t>
  </si>
  <si>
    <t>044</t>
  </si>
  <si>
    <t>045</t>
  </si>
  <si>
    <t>046</t>
  </si>
  <si>
    <t>047</t>
  </si>
  <si>
    <t>048</t>
  </si>
  <si>
    <t>049</t>
  </si>
  <si>
    <t>051</t>
  </si>
  <si>
    <t>052</t>
  </si>
  <si>
    <t>053</t>
  </si>
  <si>
    <t>054</t>
  </si>
  <si>
    <t>055</t>
  </si>
  <si>
    <t>056</t>
  </si>
  <si>
    <t>061</t>
  </si>
  <si>
    <t>062</t>
  </si>
  <si>
    <t>063</t>
  </si>
  <si>
    <t>064</t>
  </si>
  <si>
    <t>065</t>
  </si>
  <si>
    <t>066</t>
  </si>
  <si>
    <t>071</t>
  </si>
  <si>
    <t>072</t>
  </si>
  <si>
    <t>073</t>
  </si>
  <si>
    <t>074</t>
  </si>
  <si>
    <t>075</t>
  </si>
  <si>
    <t>076</t>
  </si>
  <si>
    <t>081</t>
  </si>
  <si>
    <t>082</t>
  </si>
  <si>
    <t>083</t>
  </si>
  <si>
    <t>084</t>
  </si>
  <si>
    <t>085</t>
  </si>
  <si>
    <t>086</t>
  </si>
  <si>
    <t>091</t>
  </si>
  <si>
    <t>092</t>
  </si>
  <si>
    <t>093</t>
  </si>
  <si>
    <t>094</t>
  </si>
  <si>
    <t>095</t>
  </si>
  <si>
    <t>096</t>
  </si>
  <si>
    <t>097</t>
  </si>
  <si>
    <t>098</t>
  </si>
  <si>
    <t>101</t>
  </si>
  <si>
    <t>102</t>
  </si>
  <si>
    <t>103</t>
  </si>
  <si>
    <t>104</t>
  </si>
  <si>
    <t>105</t>
  </si>
  <si>
    <t>106</t>
  </si>
  <si>
    <t>107</t>
  </si>
  <si>
    <t>108</t>
  </si>
  <si>
    <t>109</t>
  </si>
  <si>
    <t>111</t>
  </si>
  <si>
    <t>112</t>
  </si>
  <si>
    <t>113</t>
  </si>
  <si>
    <t>114</t>
  </si>
  <si>
    <t>121</t>
  </si>
  <si>
    <t>122</t>
  </si>
  <si>
    <t>123</t>
  </si>
  <si>
    <t>124</t>
  </si>
  <si>
    <t>125</t>
  </si>
  <si>
    <t>129</t>
  </si>
  <si>
    <t>139</t>
  </si>
  <si>
    <t>149</t>
  </si>
  <si>
    <t>159</t>
  </si>
  <si>
    <t>161</t>
  </si>
  <si>
    <t>162</t>
  </si>
  <si>
    <t>163</t>
  </si>
  <si>
    <t>164</t>
  </si>
  <si>
    <t>165</t>
  </si>
  <si>
    <t>166</t>
  </si>
  <si>
    <t>167</t>
  </si>
  <si>
    <t>168</t>
  </si>
  <si>
    <t>169</t>
  </si>
  <si>
    <t>171</t>
  </si>
  <si>
    <t>172</t>
  </si>
  <si>
    <t>173</t>
  </si>
  <si>
    <t>174</t>
  </si>
  <si>
    <t>179</t>
  </si>
  <si>
    <t>191</t>
  </si>
  <si>
    <t>192</t>
  </si>
  <si>
    <t>193</t>
  </si>
  <si>
    <t>231</t>
  </si>
  <si>
    <t>232</t>
  </si>
  <si>
    <t>234</t>
  </si>
  <si>
    <t>235</t>
  </si>
  <si>
    <t>237</t>
  </si>
  <si>
    <t>238</t>
  </si>
  <si>
    <t>239</t>
  </si>
  <si>
    <t>254</t>
  </si>
  <si>
    <t>256</t>
  </si>
  <si>
    <t>259</t>
  </si>
  <si>
    <t>291</t>
  </si>
  <si>
    <t>292</t>
  </si>
  <si>
    <t>353</t>
  </si>
  <si>
    <t>366</t>
  </si>
  <si>
    <t>367</t>
  </si>
  <si>
    <t>368</t>
  </si>
  <si>
    <t>369</t>
  </si>
  <si>
    <t>518</t>
  </si>
  <si>
    <t>602</t>
  </si>
  <si>
    <t>636</t>
  </si>
  <si>
    <t>638</t>
  </si>
  <si>
    <t>639</t>
  </si>
  <si>
    <t>644</t>
  </si>
  <si>
    <t>673</t>
  </si>
  <si>
    <t>818</t>
  </si>
  <si>
    <t>911</t>
  </si>
  <si>
    <t>912</t>
  </si>
  <si>
    <t>922</t>
  </si>
  <si>
    <t>991</t>
  </si>
  <si>
    <t>996</t>
  </si>
  <si>
    <t>AOP</t>
  </si>
  <si>
    <t>BIL</t>
  </si>
  <si>
    <t>BOL</t>
  </si>
  <si>
    <t>Bol</t>
  </si>
  <si>
    <t>FAX</t>
  </si>
  <si>
    <t>KRK</t>
  </si>
  <si>
    <t>Krk</t>
  </si>
  <si>
    <t>NIN</t>
  </si>
  <si>
    <t>Nin</t>
  </si>
  <si>
    <t>OBV</t>
  </si>
  <si>
    <t>OIB</t>
  </si>
  <si>
    <t>PAG</t>
  </si>
  <si>
    <t>Pag</t>
  </si>
  <si>
    <t>RAB</t>
  </si>
  <si>
    <t>REZ</t>
  </si>
  <si>
    <t>RKP</t>
  </si>
  <si>
    <t>Rab</t>
  </si>
  <si>
    <t>TEL</t>
  </si>
  <si>
    <t>VER</t>
  </si>
  <si>
    <t>VIR</t>
  </si>
  <si>
    <t>VIS</t>
  </si>
  <si>
    <t>Vir</t>
  </si>
  <si>
    <t>Vis</t>
  </si>
  <si>
    <t>0111</t>
  </si>
  <si>
    <t>0112</t>
  </si>
  <si>
    <t>0113</t>
  </si>
  <si>
    <t>0121</t>
  </si>
  <si>
    <t>0122</t>
  </si>
  <si>
    <t>0131</t>
  </si>
  <si>
    <t>0132</t>
  </si>
  <si>
    <t>0133</t>
  </si>
  <si>
    <t>0211</t>
  </si>
  <si>
    <t>0212</t>
  </si>
  <si>
    <t>0213</t>
  </si>
  <si>
    <t>0214</t>
  </si>
  <si>
    <t>0221</t>
  </si>
  <si>
    <t>0222</t>
  </si>
  <si>
    <t>0223</t>
  </si>
  <si>
    <t>0224</t>
  </si>
  <si>
    <t>0225</t>
  </si>
  <si>
    <t>0226</t>
  </si>
  <si>
    <t>0227</t>
  </si>
  <si>
    <t>0228</t>
  </si>
  <si>
    <t>0231</t>
  </si>
  <si>
    <t>0232</t>
  </si>
  <si>
    <t>0233</t>
  </si>
  <si>
    <t>0234</t>
  </si>
  <si>
    <t>0241</t>
  </si>
  <si>
    <t>0242</t>
  </si>
  <si>
    <t>0243</t>
  </si>
  <si>
    <t>0244</t>
  </si>
  <si>
    <t>0251</t>
  </si>
  <si>
    <t>0252</t>
  </si>
  <si>
    <t>0261</t>
  </si>
  <si>
    <t>0262</t>
  </si>
  <si>
    <t>0263</t>
  </si>
  <si>
    <t>0264</t>
  </si>
  <si>
    <t>0411</t>
  </si>
  <si>
    <t>0412</t>
  </si>
  <si>
    <t>0421</t>
  </si>
  <si>
    <t>0422</t>
  </si>
  <si>
    <t>0423</t>
  </si>
  <si>
    <t>0431</t>
  </si>
  <si>
    <t>0432</t>
  </si>
  <si>
    <t>0433</t>
  </si>
  <si>
    <t>0434</t>
  </si>
  <si>
    <t>0435</t>
  </si>
  <si>
    <t>0436</t>
  </si>
  <si>
    <t>0441</t>
  </si>
  <si>
    <t>0442</t>
  </si>
  <si>
    <t>0443</t>
  </si>
  <si>
    <t>0451</t>
  </si>
  <si>
    <t>0452</t>
  </si>
  <si>
    <t>0453</t>
  </si>
  <si>
    <t>0454</t>
  </si>
  <si>
    <t>0455</t>
  </si>
  <si>
    <t>0471</t>
  </si>
  <si>
    <t>0472</t>
  </si>
  <si>
    <t>0473</t>
  </si>
  <si>
    <t>0474</t>
  </si>
  <si>
    <t>0481</t>
  </si>
  <si>
    <t>0482</t>
  </si>
  <si>
    <t>0483</t>
  </si>
  <si>
    <t>0484</t>
  </si>
  <si>
    <t>0485</t>
  </si>
  <si>
    <t>0486</t>
  </si>
  <si>
    <t>0487</t>
  </si>
  <si>
    <t>0711</t>
  </si>
  <si>
    <t>0712</t>
  </si>
  <si>
    <t>0713</t>
  </si>
  <si>
    <t>0721</t>
  </si>
  <si>
    <t>0722</t>
  </si>
  <si>
    <t>0723</t>
  </si>
  <si>
    <t>0724</t>
  </si>
  <si>
    <t>0731</t>
  </si>
  <si>
    <t>0732</t>
  </si>
  <si>
    <t>0733</t>
  </si>
  <si>
    <t>0734</t>
  </si>
  <si>
    <t>0911</t>
  </si>
  <si>
    <t>0912</t>
  </si>
  <si>
    <t>0921</t>
  </si>
  <si>
    <t>0922</t>
  </si>
  <si>
    <t>0941</t>
  </si>
  <si>
    <t>0942</t>
  </si>
  <si>
    <t>1011</t>
  </si>
  <si>
    <t>1012</t>
  </si>
  <si>
    <t>1111</t>
  </si>
  <si>
    <t>1112</t>
  </si>
  <si>
    <t>1113</t>
  </si>
  <si>
    <t>1114</t>
  </si>
  <si>
    <t>1211</t>
  </si>
  <si>
    <t>1212</t>
  </si>
  <si>
    <t>1313</t>
  </si>
  <si>
    <t>1314</t>
  </si>
  <si>
    <t>1315</t>
  </si>
  <si>
    <t>1316</t>
  </si>
  <si>
    <t>1321</t>
  </si>
  <si>
    <t>1322</t>
  </si>
  <si>
    <t>1332</t>
  </si>
  <si>
    <t>1333</t>
  </si>
  <si>
    <t>1334</t>
  </si>
  <si>
    <t>1341</t>
  </si>
  <si>
    <t>1353</t>
  </si>
  <si>
    <t>1354</t>
  </si>
  <si>
    <t>1355</t>
  </si>
  <si>
    <t>1356</t>
  </si>
  <si>
    <t>1357</t>
  </si>
  <si>
    <t>1358</t>
  </si>
  <si>
    <t>1363</t>
  </si>
  <si>
    <t>1364</t>
  </si>
  <si>
    <t>1365</t>
  </si>
  <si>
    <t>1366</t>
  </si>
  <si>
    <t>1371</t>
  </si>
  <si>
    <t>1372</t>
  </si>
  <si>
    <t>1373</t>
  </si>
  <si>
    <t>1374</t>
  </si>
  <si>
    <t>1375</t>
  </si>
  <si>
    <t>1376</t>
  </si>
  <si>
    <t>1377</t>
  </si>
  <si>
    <t>1411</t>
  </si>
  <si>
    <t>1412</t>
  </si>
  <si>
    <t>1421</t>
  </si>
  <si>
    <t>1422</t>
  </si>
  <si>
    <t>1431</t>
  </si>
  <si>
    <t>1432</t>
  </si>
  <si>
    <t>1441</t>
  </si>
  <si>
    <t>1442</t>
  </si>
  <si>
    <t>1451</t>
  </si>
  <si>
    <t>1452</t>
  </si>
  <si>
    <t>1461</t>
  </si>
  <si>
    <t>1462</t>
  </si>
  <si>
    <t>1512</t>
  </si>
  <si>
    <t>1513</t>
  </si>
  <si>
    <t>1514</t>
  </si>
  <si>
    <t>1521</t>
  </si>
  <si>
    <t>1531</t>
  </si>
  <si>
    <t>1532</t>
  </si>
  <si>
    <t>1541</t>
  </si>
  <si>
    <t>1542</t>
  </si>
  <si>
    <t>1631</t>
  </si>
  <si>
    <t>1632</t>
  </si>
  <si>
    <t>1633</t>
  </si>
  <si>
    <t>1634</t>
  </si>
  <si>
    <t>1635</t>
  </si>
  <si>
    <t>1636</t>
  </si>
  <si>
    <t>1638</t>
  </si>
  <si>
    <t>2341</t>
  </si>
  <si>
    <t>2342</t>
  </si>
  <si>
    <t>2343</t>
  </si>
  <si>
    <t>2511</t>
  </si>
  <si>
    <t>2512</t>
  </si>
  <si>
    <t>2521</t>
  </si>
  <si>
    <t>2522</t>
  </si>
  <si>
    <t>2531</t>
  </si>
  <si>
    <t>2532</t>
  </si>
  <si>
    <t>2541</t>
  </si>
  <si>
    <t>2542</t>
  </si>
  <si>
    <t>2551</t>
  </si>
  <si>
    <t>2552</t>
  </si>
  <si>
    <t>2561</t>
  </si>
  <si>
    <t>2562</t>
  </si>
  <si>
    <t>2613</t>
  </si>
  <si>
    <t>2614</t>
  </si>
  <si>
    <t>2622</t>
  </si>
  <si>
    <t>2623</t>
  </si>
  <si>
    <t>2624</t>
  </si>
  <si>
    <t>2631</t>
  </si>
  <si>
    <t>2643</t>
  </si>
  <si>
    <t>2644</t>
  </si>
  <si>
    <t>2645</t>
  </si>
  <si>
    <t>2653</t>
  </si>
  <si>
    <t>2654</t>
  </si>
  <si>
    <t>2671</t>
  </si>
  <si>
    <t>2672</t>
  </si>
  <si>
    <t>2673</t>
  </si>
  <si>
    <t>2674</t>
  </si>
  <si>
    <t>2675</t>
  </si>
  <si>
    <t>2676</t>
  </si>
  <si>
    <t>2677</t>
  </si>
  <si>
    <t>3296</t>
  </si>
  <si>
    <t>3661</t>
  </si>
  <si>
    <t>3662</t>
  </si>
  <si>
    <t>3681</t>
  </si>
  <si>
    <t>3682</t>
  </si>
  <si>
    <t>3691</t>
  </si>
  <si>
    <t>3692</t>
  </si>
  <si>
    <t>3693</t>
  </si>
  <si>
    <t>3694</t>
  </si>
  <si>
    <t>3713</t>
  </si>
  <si>
    <t>3714</t>
  </si>
  <si>
    <t>3715</t>
  </si>
  <si>
    <t>3723</t>
  </si>
  <si>
    <t>3813</t>
  </si>
  <si>
    <t>3823</t>
  </si>
  <si>
    <t>3835</t>
  </si>
  <si>
    <t>3864</t>
  </si>
  <si>
    <t>4228</t>
  </si>
  <si>
    <t>5181</t>
  </si>
  <si>
    <t>5182</t>
  </si>
  <si>
    <t>5183</t>
  </si>
  <si>
    <t>6361</t>
  </si>
  <si>
    <t>6362</t>
  </si>
  <si>
    <t>6381</t>
  </si>
  <si>
    <t>6382</t>
  </si>
  <si>
    <t>6425</t>
  </si>
  <si>
    <t>6442</t>
  </si>
  <si>
    <t>6443</t>
  </si>
  <si>
    <t>6444</t>
  </si>
  <si>
    <t>6445</t>
  </si>
  <si>
    <t>6446</t>
  </si>
  <si>
    <t>6447</t>
  </si>
  <si>
    <t>6528</t>
  </si>
  <si>
    <t>6714</t>
  </si>
  <si>
    <t>7228</t>
  </si>
  <si>
    <t>8181</t>
  </si>
  <si>
    <t>8182</t>
  </si>
  <si>
    <t>8183</t>
  </si>
  <si>
    <t>8477</t>
  </si>
  <si>
    <t>9111</t>
  </si>
  <si>
    <t>9112</t>
  </si>
  <si>
    <t>9121</t>
  </si>
  <si>
    <t>9122</t>
  </si>
  <si>
    <t>9151</t>
  </si>
  <si>
    <t>9152</t>
  </si>
  <si>
    <t>9221</t>
  </si>
  <si>
    <t>9222</t>
  </si>
  <si>
    <t>9673</t>
  </si>
  <si>
    <t>BALE</t>
  </si>
  <si>
    <t>BROJ</t>
  </si>
  <si>
    <t>BUJE</t>
  </si>
  <si>
    <t>Bale</t>
  </si>
  <si>
    <t>Buje</t>
  </si>
  <si>
    <t>CRES</t>
  </si>
  <si>
    <t>Cres</t>
  </si>
  <si>
    <t>DVOR</t>
  </si>
  <si>
    <t>Dvor</t>
  </si>
  <si>
    <t>GOLA</t>
  </si>
  <si>
    <t>Gola</t>
  </si>
  <si>
    <t>HVAR</t>
  </si>
  <si>
    <t>Hvar</t>
  </si>
  <si>
    <t>ILOK</t>
  </si>
  <si>
    <t>Ilok</t>
  </si>
  <si>
    <t>KALI</t>
  </si>
  <si>
    <t>KLIS</t>
  </si>
  <si>
    <t>KNIN</t>
  </si>
  <si>
    <t>Kali</t>
  </si>
  <si>
    <t>Klis</t>
  </si>
  <si>
    <t>Knin</t>
  </si>
  <si>
    <t>LUKA</t>
  </si>
  <si>
    <t>Luka</t>
  </si>
  <si>
    <t>OIB:</t>
  </si>
  <si>
    <t>OPIS</t>
  </si>
  <si>
    <t>ORLE</t>
  </si>
  <si>
    <t>OTOK</t>
  </si>
  <si>
    <t>Orle</t>
  </si>
  <si>
    <t>Otok</t>
  </si>
  <si>
    <t>PULA</t>
  </si>
  <si>
    <t>Pula</t>
  </si>
  <si>
    <t>RASF</t>
  </si>
  <si>
    <t>RAZD</t>
  </si>
  <si>
    <t>Rbr.</t>
  </si>
  <si>
    <t>SALI</t>
  </si>
  <si>
    <t>SENJ</t>
  </si>
  <si>
    <t>SINJ</t>
  </si>
  <si>
    <t>STON</t>
  </si>
  <si>
    <t>Sali</t>
  </si>
  <si>
    <t>Senj</t>
  </si>
  <si>
    <t>Sinj</t>
  </si>
  <si>
    <t>Ston</t>
  </si>
  <si>
    <t>TKON</t>
  </si>
  <si>
    <t>Tkon</t>
  </si>
  <si>
    <t>UMAG</t>
  </si>
  <si>
    <t>Umag</t>
  </si>
  <si>
    <t>VRSI</t>
  </si>
  <si>
    <t>VUKA</t>
  </si>
  <si>
    <t>Vrsi</t>
  </si>
  <si>
    <t>Vuka</t>
  </si>
  <si>
    <t>02921</t>
  </si>
  <si>
    <t>02922</t>
  </si>
  <si>
    <t>02923</t>
  </si>
  <si>
    <t>02924</t>
  </si>
  <si>
    <t>02925</t>
  </si>
  <si>
    <t>02926</t>
  </si>
  <si>
    <t>12911</t>
  </si>
  <si>
    <t>12912</t>
  </si>
  <si>
    <t>12913</t>
  </si>
  <si>
    <t>12921</t>
  </si>
  <si>
    <t>12931</t>
  </si>
  <si>
    <t>12941</t>
  </si>
  <si>
    <t>13213</t>
  </si>
  <si>
    <t>13323</t>
  </si>
  <si>
    <t>13333</t>
  </si>
  <si>
    <t>13343</t>
  </si>
  <si>
    <t>13413</t>
  </si>
  <si>
    <t>13533</t>
  </si>
  <si>
    <t>13543</t>
  </si>
  <si>
    <t>13553</t>
  </si>
  <si>
    <t>13633</t>
  </si>
  <si>
    <t>13643</t>
  </si>
  <si>
    <t>13723</t>
  </si>
  <si>
    <t>13733</t>
  </si>
  <si>
    <t>13743</t>
  </si>
  <si>
    <t>13753</t>
  </si>
  <si>
    <t>13763</t>
  </si>
  <si>
    <t>13773</t>
  </si>
  <si>
    <t>16721</t>
  </si>
  <si>
    <t>23951</t>
  </si>
  <si>
    <t>23952</t>
  </si>
  <si>
    <t>23953</t>
  </si>
  <si>
    <t>26223</t>
  </si>
  <si>
    <t>26243</t>
  </si>
  <si>
    <t>26433</t>
  </si>
  <si>
    <t>26453</t>
  </si>
  <si>
    <t>26463</t>
  </si>
  <si>
    <t>26483</t>
  </si>
  <si>
    <t>32351</t>
  </si>
  <si>
    <t>32361</t>
  </si>
  <si>
    <t>32371</t>
  </si>
  <si>
    <t>32372</t>
  </si>
  <si>
    <t>32377</t>
  </si>
  <si>
    <t>32398</t>
  </si>
  <si>
    <t>32923</t>
  </si>
  <si>
    <t>36811</t>
  </si>
  <si>
    <t>36812</t>
  </si>
  <si>
    <t>36813</t>
  </si>
  <si>
    <t>36814</t>
  </si>
  <si>
    <t>36815</t>
  </si>
  <si>
    <t>36816</t>
  </si>
  <si>
    <t>36817</t>
  </si>
  <si>
    <t>36818</t>
  </si>
  <si>
    <t>36819</t>
  </si>
  <si>
    <t>36821</t>
  </si>
  <si>
    <t>36822</t>
  </si>
  <si>
    <t>36823</t>
  </si>
  <si>
    <t>36824</t>
  </si>
  <si>
    <t>36825</t>
  </si>
  <si>
    <t>36826</t>
  </si>
  <si>
    <t>36827</t>
  </si>
  <si>
    <t>36828</t>
  </si>
  <si>
    <t>36829</t>
  </si>
  <si>
    <t>37131</t>
  </si>
  <si>
    <t>37132</t>
  </si>
  <si>
    <t>37139</t>
  </si>
  <si>
    <t>37141</t>
  </si>
  <si>
    <t>37143</t>
  </si>
  <si>
    <t>37144</t>
  </si>
  <si>
    <t>37149</t>
  </si>
  <si>
    <t>37211</t>
  </si>
  <si>
    <t>37212</t>
  </si>
  <si>
    <t>37213</t>
  </si>
  <si>
    <t>37214</t>
  </si>
  <si>
    <t>37222</t>
  </si>
  <si>
    <t>37223</t>
  </si>
  <si>
    <t>37224</t>
  </si>
  <si>
    <t>37229</t>
  </si>
  <si>
    <t>38626</t>
  </si>
  <si>
    <t>38642</t>
  </si>
  <si>
    <t>51213</t>
  </si>
  <si>
    <t>51323</t>
  </si>
  <si>
    <t>51333</t>
  </si>
  <si>
    <t>51343</t>
  </si>
  <si>
    <t>51413</t>
  </si>
  <si>
    <t>51533</t>
  </si>
  <si>
    <t>51543</t>
  </si>
  <si>
    <t>51553</t>
  </si>
  <si>
    <t>51633</t>
  </si>
  <si>
    <t>51643</t>
  </si>
  <si>
    <t>51723</t>
  </si>
  <si>
    <t>51733</t>
  </si>
  <si>
    <t>51743</t>
  </si>
  <si>
    <t>51753</t>
  </si>
  <si>
    <t>51763</t>
  </si>
  <si>
    <t>51773</t>
  </si>
  <si>
    <t>54223</t>
  </si>
  <si>
    <t>54243</t>
  </si>
  <si>
    <t>54433</t>
  </si>
  <si>
    <t>54453</t>
  </si>
  <si>
    <t>54463</t>
  </si>
  <si>
    <t>54483</t>
  </si>
  <si>
    <t>63813</t>
  </si>
  <si>
    <t>63814</t>
  </si>
  <si>
    <t>63823</t>
  </si>
  <si>
    <t>63824</t>
  </si>
  <si>
    <t>65267</t>
  </si>
  <si>
    <t>81213</t>
  </si>
  <si>
    <t>81323</t>
  </si>
  <si>
    <t>81333</t>
  </si>
  <si>
    <t>81343</t>
  </si>
  <si>
    <t>81413</t>
  </si>
  <si>
    <t>81533</t>
  </si>
  <si>
    <t>81543</t>
  </si>
  <si>
    <t>81553</t>
  </si>
  <si>
    <t>81633</t>
  </si>
  <si>
    <t>81643</t>
  </si>
  <si>
    <t>81723</t>
  </si>
  <si>
    <t>84223</t>
  </si>
  <si>
    <t>84243</t>
  </si>
  <si>
    <t>84433</t>
  </si>
  <si>
    <t>84453</t>
  </si>
  <si>
    <t>84463</t>
  </si>
  <si>
    <t>84483</t>
  </si>
  <si>
    <t>84771</t>
  </si>
  <si>
    <t>84772</t>
  </si>
  <si>
    <t>91511</t>
  </si>
  <si>
    <t>91512</t>
  </si>
  <si>
    <t>91521</t>
  </si>
  <si>
    <t>91522</t>
  </si>
  <si>
    <t>92211</t>
  </si>
  <si>
    <t>92212</t>
  </si>
  <si>
    <t>92213</t>
  </si>
  <si>
    <t>92221</t>
  </si>
  <si>
    <t>92222</t>
  </si>
  <si>
    <t>92223</t>
  </si>
  <si>
    <t>BAKAR</t>
  </si>
  <si>
    <t>BEREK</t>
  </si>
  <si>
    <t>BILJE</t>
  </si>
  <si>
    <t>BLATO</t>
  </si>
  <si>
    <t>BRELA</t>
  </si>
  <si>
    <t>BUZET</t>
  </si>
  <si>
    <t>Bakar</t>
  </si>
  <si>
    <t>Berek</t>
  </si>
  <si>
    <t>Bilje</t>
  </si>
  <si>
    <t>Blato</t>
  </si>
  <si>
    <t>Brela</t>
  </si>
  <si>
    <t>Buzet</t>
  </si>
  <si>
    <t>CERNA</t>
  </si>
  <si>
    <t>CRNAC</t>
  </si>
  <si>
    <t>Cerna</t>
  </si>
  <si>
    <t>Crnac</t>
  </si>
  <si>
    <t>DARDA</t>
  </si>
  <si>
    <t>DAVOR</t>
  </si>
  <si>
    <t>DICMO</t>
  </si>
  <si>
    <t>DRNJE</t>
  </si>
  <si>
    <t>Darda</t>
  </si>
  <si>
    <t>Davor</t>
  </si>
  <si>
    <t>Dicmo</t>
  </si>
  <si>
    <t>Drnje</t>
  </si>
  <si>
    <t>ERDUT</t>
  </si>
  <si>
    <t>Erdut</t>
  </si>
  <si>
    <t>GLINA</t>
  </si>
  <si>
    <t>GUNJA</t>
  </si>
  <si>
    <t>GVOZD</t>
  </si>
  <si>
    <t>Glina</t>
  </si>
  <si>
    <t>Gunja</t>
  </si>
  <si>
    <t>Gvozd</t>
  </si>
  <si>
    <t>Iznos</t>
  </si>
  <si>
    <t>JELSA</t>
  </si>
  <si>
    <t>Jelsa</t>
  </si>
  <si>
    <t>KLANA</t>
  </si>
  <si>
    <t>KOLAN</t>
  </si>
  <si>
    <t>Klana</t>
  </si>
  <si>
    <t>Kolan</t>
  </si>
  <si>
    <t>LABIN</t>
  </si>
  <si>
    <t>LIPIK</t>
  </si>
  <si>
    <t>LOBOR</t>
  </si>
  <si>
    <t>LOKVE</t>
  </si>
  <si>
    <t>LOPAR</t>
  </si>
  <si>
    <t>LOVAS</t>
  </si>
  <si>
    <t>Labin</t>
  </si>
  <si>
    <t>Lipik</t>
  </si>
  <si>
    <t>Lobor</t>
  </si>
  <si>
    <t>Lokve</t>
  </si>
  <si>
    <t>Lopar</t>
  </si>
  <si>
    <t>Lovas</t>
  </si>
  <si>
    <t>MAJUR</t>
  </si>
  <si>
    <t>MILNA</t>
  </si>
  <si>
    <t>MLJET</t>
  </si>
  <si>
    <t>MOLVE</t>
  </si>
  <si>
    <t>Majur</t>
  </si>
  <si>
    <t>Milna</t>
  </si>
  <si>
    <t>Mljet</t>
  </si>
  <si>
    <t>Molve</t>
  </si>
  <si>
    <t>NAZIV</t>
  </si>
  <si>
    <t>NISTA</t>
  </si>
  <si>
    <t>OKRUG</t>
  </si>
  <si>
    <t>OZALJ</t>
  </si>
  <si>
    <t>Okrug</t>
  </si>
  <si>
    <t>Ozalj</t>
  </si>
  <si>
    <t>PAZIN</t>
  </si>
  <si>
    <t>POLJE</t>
  </si>
  <si>
    <t>POSTA</t>
  </si>
  <si>
    <t>PREKO</t>
  </si>
  <si>
    <t>PUNAT</t>
  </si>
  <si>
    <t>PVRIO</t>
  </si>
  <si>
    <t>Pazin</t>
  </si>
  <si>
    <t>Preko</t>
  </si>
  <si>
    <t>Punat</t>
  </si>
  <si>
    <t>SEGET</t>
  </si>
  <si>
    <t>SELCA</t>
  </si>
  <si>
    <t>SISAK</t>
  </si>
  <si>
    <t>SKRAD</t>
  </si>
  <si>
    <t>SLUNJ</t>
  </si>
  <si>
    <t>SOLIN</t>
  </si>
  <si>
    <t>SOPJE</t>
  </si>
  <si>
    <t>SPLIT</t>
  </si>
  <si>
    <t>SUNJA</t>
  </si>
  <si>
    <t>Seget</t>
  </si>
  <si>
    <t>Selca</t>
  </si>
  <si>
    <t>Sifre</t>
  </si>
  <si>
    <t>Sisak</t>
  </si>
  <si>
    <t>Skrad</t>
  </si>
  <si>
    <t>Slunj</t>
  </si>
  <si>
    <t>Solin</t>
  </si>
  <si>
    <t>Sopje</t>
  </si>
  <si>
    <t>Split</t>
  </si>
  <si>
    <t>Sunja</t>
  </si>
  <si>
    <t>TEKST</t>
  </si>
  <si>
    <t>TISNO</t>
  </si>
  <si>
    <t>TOCAN</t>
  </si>
  <si>
    <t>TOUNJ</t>
  </si>
  <si>
    <t>TRILJ</t>
  </si>
  <si>
    <t>Tisno</t>
  </si>
  <si>
    <t>Tounj</t>
  </si>
  <si>
    <t>Trilj</t>
  </si>
  <si>
    <t>Uputa</t>
  </si>
  <si>
    <t>VIRJE</t>
  </si>
  <si>
    <t>VP151</t>
  </si>
  <si>
    <t>VP152</t>
  </si>
  <si>
    <t>VP154</t>
  </si>
  <si>
    <t>VP156</t>
  </si>
  <si>
    <t>VP159</t>
  </si>
  <si>
    <t>VRBJE</t>
  </si>
  <si>
    <t>VRSAR</t>
  </si>
  <si>
    <t>Virje</t>
  </si>
  <si>
    <t>Vrbje</t>
  </si>
  <si>
    <t>Vrsar</t>
  </si>
  <si>
    <t>ZABOK</t>
  </si>
  <si>
    <t>ZADAR</t>
  </si>
  <si>
    <t>Zabok</t>
  </si>
  <si>
    <t>Zadar</t>
  </si>
  <si>
    <t>MUĆ</t>
  </si>
  <si>
    <t>Muć</t>
  </si>
  <si>
    <t>2.0.0.</t>
  </si>
  <si>
    <t>2.0.1.</t>
  </si>
  <si>
    <t>2.0.2.</t>
  </si>
  <si>
    <t>2.0.3.</t>
  </si>
  <si>
    <t>2.0.4.</t>
  </si>
  <si>
    <t>2.0.5.</t>
  </si>
  <si>
    <t>2.0.6.</t>
  </si>
  <si>
    <t>2.0.7.</t>
  </si>
  <si>
    <t>2.0.8.</t>
  </si>
  <si>
    <t>2.0.9.</t>
  </si>
  <si>
    <t>2.1.0.</t>
  </si>
  <si>
    <t>2.5.0.</t>
  </si>
  <si>
    <t>2.9.0.</t>
  </si>
  <si>
    <t>2.9.1.</t>
  </si>
  <si>
    <t>4.0.0.</t>
  </si>
  <si>
    <t>4.0.1.</t>
  </si>
  <si>
    <t>4.0.2.</t>
  </si>
  <si>
    <t>4.0.3.</t>
  </si>
  <si>
    <t>4.0.4.</t>
  </si>
  <si>
    <t>4.0.5.</t>
  </si>
  <si>
    <t>4.0.6.</t>
  </si>
  <si>
    <t>4.0.7.</t>
  </si>
  <si>
    <t>4.0.8.</t>
  </si>
  <si>
    <t>4.0.9.</t>
  </si>
  <si>
    <t>4.1.0.</t>
  </si>
  <si>
    <t>4.2.0.</t>
  </si>
  <si>
    <t>4.2.1.</t>
  </si>
  <si>
    <t>4.2.2.</t>
  </si>
  <si>
    <t>4.2.3.</t>
  </si>
  <si>
    <t>5.0.1.</t>
  </si>
  <si>
    <t>5.0.2.</t>
  </si>
  <si>
    <t>5.0.3.</t>
  </si>
  <si>
    <t>5.0.4.</t>
  </si>
  <si>
    <t>5.0.5.</t>
  </si>
  <si>
    <t>5.0.6.</t>
  </si>
  <si>
    <t>5.0.7.</t>
  </si>
  <si>
    <t>6.0.0.</t>
  </si>
  <si>
    <t>6.0.1.</t>
  </si>
  <si>
    <t>6.0.2.</t>
  </si>
  <si>
    <t>96, 97</t>
  </si>
  <si>
    <t>ADRESA</t>
  </si>
  <si>
    <t>BARBAN</t>
  </si>
  <si>
    <t>BEDNJA</t>
  </si>
  <si>
    <t>BELICA</t>
  </si>
  <si>
    <t>BILICE</t>
  </si>
  <si>
    <t>BISTRA</t>
  </si>
  <si>
    <t>BOROVO</t>
  </si>
  <si>
    <t>BRINJE</t>
  </si>
  <si>
    <t>BRKONT</t>
  </si>
  <si>
    <t>Barban</t>
  </si>
  <si>
    <t>Bednja</t>
  </si>
  <si>
    <t>Belica</t>
  </si>
  <si>
    <t>Bilice</t>
  </si>
  <si>
    <t>Bistra</t>
  </si>
  <si>
    <t>Bolest</t>
  </si>
  <si>
    <t>Borovo</t>
  </si>
  <si>
    <t>Brinje</t>
  </si>
  <si>
    <t>CERNIK</t>
  </si>
  <si>
    <t>Cernik</t>
  </si>
  <si>
    <t>DJELAT</t>
  </si>
  <si>
    <t>DRENJE</t>
  </si>
  <si>
    <t>Drenje</t>
  </si>
  <si>
    <t>GODINA</t>
  </si>
  <si>
    <t>GRADAC</t>
  </si>
  <si>
    <t>GRADEC</t>
  </si>
  <si>
    <t>Gradac</t>
  </si>
  <si>
    <t>Gradec</t>
  </si>
  <si>
    <t>HRVACE</t>
  </si>
  <si>
    <t>Hrvace</t>
  </si>
  <si>
    <t>IVANEC</t>
  </si>
  <si>
    <t>Ivanec</t>
  </si>
  <si>
    <t>KALNIK</t>
  </si>
  <si>
    <t>KAPELA</t>
  </si>
  <si>
    <t>KAPTOL</t>
  </si>
  <si>
    <t>KASTAV</t>
  </si>
  <si>
    <t>KIJEVO</t>
  </si>
  <si>
    <t>KLAKAR</t>
  </si>
  <si>
    <t>KONTBR</t>
  </si>
  <si>
    <t>KRNJAK</t>
  </si>
  <si>
    <t>KUTINA</t>
  </si>
  <si>
    <t>Kalnik</t>
  </si>
  <si>
    <t>Kapela</t>
  </si>
  <si>
    <t>Kaptol</t>
  </si>
  <si>
    <t>Kastav</t>
  </si>
  <si>
    <t>Kijevo</t>
  </si>
  <si>
    <t>Klakar</t>
  </si>
  <si>
    <t>Knjige</t>
  </si>
  <si>
    <t>Krnjak</t>
  </si>
  <si>
    <t>Kutina</t>
  </si>
  <si>
    <t>LEGRAD</t>
  </si>
  <si>
    <t>LOVRAN</t>
  </si>
  <si>
    <t>Legrad</t>
  </si>
  <si>
    <t>Lovran</t>
  </si>
  <si>
    <t>MARINA</t>
  </si>
  <si>
    <t>MJESEC</t>
  </si>
  <si>
    <t>MJESTO</t>
  </si>
  <si>
    <t>MURTER</t>
  </si>
  <si>
    <t>Marina</t>
  </si>
  <si>
    <t>Murter</t>
  </si>
  <si>
    <t>NOVSKA</t>
  </si>
  <si>
    <t>Novska</t>
  </si>
  <si>
    <t>OGULIN</t>
  </si>
  <si>
    <t>OPCINA</t>
  </si>
  <si>
    <t>OPUZEN</t>
  </si>
  <si>
    <t>OSIJEK</t>
  </si>
  <si>
    <t>Obveze</t>
  </si>
  <si>
    <t>Ogulin</t>
  </si>
  <si>
    <t>Opuzen</t>
  </si>
  <si>
    <t>Osijek</t>
  </si>
  <si>
    <t>Oznaka</t>
  </si>
  <si>
    <t>P-VRIO</t>
  </si>
  <si>
    <t>PAKRAC</t>
  </si>
  <si>
    <t>PR-RAS</t>
  </si>
  <si>
    <t>PRELOG</t>
  </si>
  <si>
    <t>Pakrac</t>
  </si>
  <si>
    <t>Prelog</t>
  </si>
  <si>
    <t>RAZINA</t>
  </si>
  <si>
    <t>RIBNIK</t>
  </si>
  <si>
    <t>RIJEKA</t>
  </si>
  <si>
    <t>ROVINJ</t>
  </si>
  <si>
    <t>Ribnik</t>
  </si>
  <si>
    <t>Rijeka</t>
  </si>
  <si>
    <t>Rovinj</t>
  </si>
  <si>
    <t>SIBINJ</t>
  </si>
  <si>
    <t>SLIVNO</t>
  </si>
  <si>
    <t>Sibinj</t>
  </si>
  <si>
    <t>Slivno</t>
  </si>
  <si>
    <t>Sudovi</t>
  </si>
  <si>
    <t>TINJAN</t>
  </si>
  <si>
    <t>TRNAVA</t>
  </si>
  <si>
    <t>TROGIR</t>
  </si>
  <si>
    <t>TRPANJ</t>
  </si>
  <si>
    <t>TUHELJ</t>
  </si>
  <si>
    <t>Tinjan</t>
  </si>
  <si>
    <t>Trnava</t>
  </si>
  <si>
    <t>Trogir</t>
  </si>
  <si>
    <t>Trpanj</t>
  </si>
  <si>
    <t>Tuhelj</t>
  </si>
  <si>
    <t>UDBINA</t>
  </si>
  <si>
    <t>Udbina</t>
  </si>
  <si>
    <t>VELIKA</t>
  </si>
  <si>
    <t>VINICA</t>
  </si>
  <si>
    <t>VISOKO</t>
  </si>
  <si>
    <t>VODICE</t>
  </si>
  <si>
    <t>VRBNIK</t>
  </si>
  <si>
    <t>VRLIKA</t>
  </si>
  <si>
    <t>Velika</t>
  </si>
  <si>
    <t>Vinica</t>
  </si>
  <si>
    <t>Visoko</t>
  </si>
  <si>
    <t>Vodice</t>
  </si>
  <si>
    <t>Vrbnik</t>
  </si>
  <si>
    <t>Vrlika</t>
  </si>
  <si>
    <t>ZDENCI</t>
  </si>
  <si>
    <t>ZLATAR</t>
  </si>
  <si>
    <t>Zagreb</t>
  </si>
  <si>
    <t>Zdenci</t>
  </si>
  <si>
    <t>Zlatar</t>
  </si>
  <si>
    <t>dio 13</t>
  </si>
  <si>
    <t>dio 16</t>
  </si>
  <si>
    <t>dio 17</t>
  </si>
  <si>
    <t>dio 23</t>
  </si>
  <si>
    <t>dio 24</t>
  </si>
  <si>
    <t>dio 25</t>
  </si>
  <si>
    <t>dio 26</t>
  </si>
  <si>
    <t>2020-03</t>
  </si>
  <si>
    <t>2020-06</t>
  </si>
  <si>
    <t>2020-09</t>
  </si>
  <si>
    <t>2020-12</t>
  </si>
  <si>
    <t>BEBRINA</t>
  </si>
  <si>
    <t>BIBINJE</t>
  </si>
  <si>
    <t>BILANCA</t>
  </si>
  <si>
    <t>BIZOVAC</t>
  </si>
  <si>
    <t>BRDOVEC</t>
  </si>
  <si>
    <t>Bebrina</t>
  </si>
  <si>
    <t>Bibinje</t>
  </si>
  <si>
    <t>Bilanca</t>
  </si>
  <si>
    <t>Bizovac</t>
  </si>
  <si>
    <t>Brdovec</t>
  </si>
  <si>
    <t>CESTICA</t>
  </si>
  <si>
    <t>Cestica</t>
  </si>
  <si>
    <t>DARUVAR</t>
  </si>
  <si>
    <t>DATUMDO</t>
  </si>
  <si>
    <t>DATUMOD</t>
  </si>
  <si>
    <t>DELNICE</t>
  </si>
  <si>
    <t>DOBRINJ</t>
  </si>
  <si>
    <t>DUBRAVA</t>
  </si>
  <si>
    <t>Daruvar</t>
  </si>
  <si>
    <t>Delnice</t>
  </si>
  <si>
    <t>Dobrinj</t>
  </si>
  <si>
    <t>Dubrava</t>
  </si>
  <si>
    <t>ERVENIK</t>
  </si>
  <si>
    <t>E_POSTA</t>
  </si>
  <si>
    <t>Ervenik</t>
  </si>
  <si>
    <t>FUNTANA</t>
  </si>
  <si>
    <t>Funtana</t>
  </si>
  <si>
    <t>GALOVAC</t>
  </si>
  <si>
    <t>GORJANI</t>
  </si>
  <si>
    <t>GRADINA</t>
  </si>
  <si>
    <t>Galovac</t>
  </si>
  <si>
    <t>Gorjani</t>
  </si>
  <si>
    <t>Gradina</t>
  </si>
  <si>
    <t>HLEBINE</t>
  </si>
  <si>
    <t>Hlebine</t>
  </si>
  <si>
    <t>IMOTSKI</t>
  </si>
  <si>
    <t>IVANSKA</t>
  </si>
  <si>
    <t>IZNOS01</t>
  </si>
  <si>
    <t>IZNOS02</t>
  </si>
  <si>
    <t>IZNOS03</t>
  </si>
  <si>
    <t>IZNOS04</t>
  </si>
  <si>
    <t>Imotski</t>
  </si>
  <si>
    <t>Ivanska</t>
  </si>
  <si>
    <t>JANJINA</t>
  </si>
  <si>
    <t>JARMINA</t>
  </si>
  <si>
    <t>JELENJE</t>
  </si>
  <si>
    <t>JESENJE</t>
  </si>
  <si>
    <t>Janjina</t>
  </si>
  <si>
    <t>Jarmina</t>
  </si>
  <si>
    <t>Jelenje</t>
  </si>
  <si>
    <t>Jesenje</t>
  </si>
  <si>
    <t>KAMANJE</t>
  </si>
  <si>
    <t>KAROJBA</t>
  </si>
  <si>
    <t>KBR_151</t>
  </si>
  <si>
    <t>KBR_152</t>
  </si>
  <si>
    <t>KBR_154</t>
  </si>
  <si>
    <t>KBR_156</t>
  </si>
  <si>
    <t>KBR_159</t>
  </si>
  <si>
    <t>KLANJEC</t>
  </si>
  <si>
    <t>KONAVLE</t>
  </si>
  <si>
    <t>KONTAKT</t>
  </si>
  <si>
    <t>KONTRBR</t>
  </si>
  <si>
    <t>KRAPINA</t>
  </si>
  <si>
    <t>KUTJEVO</t>
  </si>
  <si>
    <t>Kamanje</t>
  </si>
  <si>
    <t>Karojba</t>
  </si>
  <si>
    <t>Klanjec</t>
  </si>
  <si>
    <t xml:space="preserve">Knjige </t>
  </si>
  <si>
    <t>Konavle</t>
  </si>
  <si>
    <t>Krapina</t>
  </si>
  <si>
    <t>Kutjevo</t>
  </si>
  <si>
    <t>LASINJA</t>
  </si>
  <si>
    <t>LASTOVO</t>
  </si>
  <si>
    <t>LEKENIK</t>
  </si>
  <si>
    <t>LOVINAC</t>
  </si>
  <si>
    <t>LUDBREG</t>
  </si>
  <si>
    <t>Lasinja</t>
  </si>
  <si>
    <t>Lastovo</t>
  </si>
  <si>
    <t>Lekenik</t>
  </si>
  <si>
    <t>Licence</t>
  </si>
  <si>
    <t>Lovinac</t>
  </si>
  <si>
    <t>Ludbreg</t>
  </si>
  <si>
    <t>MATBROJ</t>
  </si>
  <si>
    <t>MATULJI</t>
  </si>
  <si>
    <t>MEDULIN</t>
  </si>
  <si>
    <t>MOTOVUN</t>
  </si>
  <si>
    <t>Matulji</t>
  </si>
  <si>
    <t>Medulin</t>
  </si>
  <si>
    <t>Mjenice</t>
  </si>
  <si>
    <t>Motovun</t>
  </si>
  <si>
    <t>NIJEMCI</t>
  </si>
  <si>
    <t>NOVALJA</t>
  </si>
  <si>
    <t>Nijemci</t>
  </si>
  <si>
    <t>Novalja</t>
  </si>
  <si>
    <t>Novosti</t>
  </si>
  <si>
    <t>OBROVAC</t>
  </si>
  <si>
    <t>OPATIJA</t>
  </si>
  <si>
    <t>OPRTALJ</t>
  </si>
  <si>
    <t>ORIOVAC</t>
  </si>
  <si>
    <t>Obrazac</t>
  </si>
  <si>
    <t>Obrovac</t>
  </si>
  <si>
    <t>Opatija</t>
  </si>
  <si>
    <t>Oprtalj</t>
  </si>
  <si>
    <t>Oriovac</t>
  </si>
  <si>
    <t>PIROVAC</t>
  </si>
  <si>
    <t>PODGORA</t>
  </si>
  <si>
    <t>POPOVAC</t>
  </si>
  <si>
    <t>POSTIRA</t>
  </si>
  <si>
    <t>PRESEKA</t>
  </si>
  <si>
    <t>PRGOMET</t>
  </si>
  <si>
    <t>PROMINA</t>
  </si>
  <si>
    <t>Patenti</t>
  </si>
  <si>
    <t>Pirovac</t>
  </si>
  <si>
    <t>Podgora</t>
  </si>
  <si>
    <t>Popovac</t>
  </si>
  <si>
    <t>Postira</t>
  </si>
  <si>
    <t>Preseka</t>
  </si>
  <si>
    <t>Prgomet</t>
  </si>
  <si>
    <t>Promina</t>
  </si>
  <si>
    <t>RADOBOJ</t>
  </si>
  <si>
    <t>RAKOVEC</t>
  </si>
  <si>
    <t>RASINJA</t>
  </si>
  <si>
    <t>RAZDJEL</t>
  </si>
  <si>
    <t>RAZLIKA</t>
  </si>
  <si>
    <t>RUGVICA</t>
  </si>
  <si>
    <t>Radoboj</t>
  </si>
  <si>
    <t>Rakovec</t>
  </si>
  <si>
    <t>Rasinja</t>
  </si>
  <si>
    <t>Razdjel</t>
  </si>
  <si>
    <t>Razina:</t>
  </si>
  <si>
    <t>Rugvica</t>
  </si>
  <si>
    <t>SAMOBOR</t>
  </si>
  <si>
    <t>SELNICA</t>
  </si>
  <si>
    <t>SEVERIN</t>
  </si>
  <si>
    <t>SKRADIN</t>
  </si>
  <si>
    <t>SLATINA</t>
  </si>
  <si>
    <t>STUPNIK</t>
  </si>
  <si>
    <t>SUPETAR</t>
  </si>
  <si>
    <t>SUTIVAN</t>
  </si>
  <si>
    <t>Samobor</t>
  </si>
  <si>
    <t>Selnica</t>
  </si>
  <si>
    <t>Severin</t>
  </si>
  <si>
    <t>Skradin</t>
  </si>
  <si>
    <t>Slatina</t>
  </si>
  <si>
    <t>Starost</t>
  </si>
  <si>
    <t>Stupnik</t>
  </si>
  <si>
    <t>Supetar</t>
  </si>
  <si>
    <t>Sutivan</t>
  </si>
  <si>
    <t>TOPUSKO</t>
  </si>
  <si>
    <t>TRIBUNJ</t>
  </si>
  <si>
    <t>TRPINJA</t>
  </si>
  <si>
    <t>Topusko</t>
  </si>
  <si>
    <t>Tribunj</t>
  </si>
  <si>
    <t>Trpinja</t>
  </si>
  <si>
    <t>Turizam</t>
  </si>
  <si>
    <t>VALPOVO</t>
  </si>
  <si>
    <t>VIDOVEC</t>
  </si>
  <si>
    <t>VILJEVO</t>
  </si>
  <si>
    <t>VODNJAN</t>
  </si>
  <si>
    <t>VRBANJA</t>
  </si>
  <si>
    <t>VRBOVEC</t>
  </si>
  <si>
    <t>VRGORAC</t>
  </si>
  <si>
    <t>VRPOLJE</t>
  </si>
  <si>
    <t>VUKOVAR</t>
  </si>
  <si>
    <t>Valpovo</t>
  </si>
  <si>
    <t>Verzija</t>
  </si>
  <si>
    <t>Vidovec</t>
  </si>
  <si>
    <t>Viljevo</t>
  </si>
  <si>
    <t>Vodnjan</t>
  </si>
  <si>
    <t>Vrbanja</t>
  </si>
  <si>
    <t>Vrbovec</t>
  </si>
  <si>
    <t>Vrgorac</t>
  </si>
  <si>
    <t>Vrpolje</t>
  </si>
  <si>
    <t>Vukovar</t>
  </si>
  <si>
    <t>ZAGVOZD</t>
  </si>
  <si>
    <t>Zagvozd</t>
  </si>
  <si>
    <t>Zatvori</t>
  </si>
  <si>
    <t>dio 611</t>
  </si>
  <si>
    <t>DRAŽ</t>
  </si>
  <si>
    <t>Draž</t>
  </si>
  <si>
    <t>KRIŽ</t>
  </si>
  <si>
    <t>Križ</t>
  </si>
  <si>
    <t>MAČE</t>
  </si>
  <si>
    <t>Mače</t>
  </si>
  <si>
    <t>OMIŠ</t>
  </si>
  <si>
    <t>Omiš</t>
  </si>
  <si>
    <t>RAŠA</t>
  </si>
  <si>
    <t>Raša</t>
  </si>
  <si>
    <t>03402789</t>
  </si>
  <si>
    <t>BEDENICA</t>
  </si>
  <si>
    <t>BENKOVAC</t>
  </si>
  <si>
    <t>BJELOVAR</t>
  </si>
  <si>
    <t>BREZNICA</t>
  </si>
  <si>
    <t>BUKOVLJE</t>
  </si>
  <si>
    <t>Bedenica</t>
  </si>
  <si>
    <t>Benkovac</t>
  </si>
  <si>
    <t>Bjelovar</t>
  </si>
  <si>
    <t>Breznica</t>
  </si>
  <si>
    <t>Bukovlje</t>
  </si>
  <si>
    <t>CEROVLJE</t>
  </si>
  <si>
    <t>CIVLJANE</t>
  </si>
  <si>
    <t>Cerovlje</t>
  </si>
  <si>
    <t>Civljane</t>
  </si>
  <si>
    <t>DRENOVCI</t>
  </si>
  <si>
    <t>DUGI RAT</t>
  </si>
  <si>
    <t>Drenovci</t>
  </si>
  <si>
    <t>Dugi Rat</t>
  </si>
  <si>
    <t>Energija</t>
  </si>
  <si>
    <t>GUNDINCI</t>
  </si>
  <si>
    <t>Goodwill</t>
  </si>
  <si>
    <t>Gundinci</t>
  </si>
  <si>
    <t>ISTARSKA</t>
  </si>
  <si>
    <t>IVANKOVO</t>
  </si>
  <si>
    <t>Ivankovo</t>
  </si>
  <si>
    <t>JAKOVLJE</t>
  </si>
  <si>
    <t>JASENICE</t>
  </si>
  <si>
    <t>JOSIPDOL</t>
  </si>
  <si>
    <t>Jakovlje</t>
  </si>
  <si>
    <t>Jasenice</t>
  </si>
  <si>
    <t>Josipdol</t>
  </si>
  <si>
    <t>KANFANAR</t>
  </si>
  <si>
    <t>KAO_KONS</t>
  </si>
  <si>
    <t>KARLOBAG</t>
  </si>
  <si>
    <t>KARLOVAC</t>
  </si>
  <si>
    <t>KISTANJE</t>
  </si>
  <si>
    <t>KONTROLE</t>
  </si>
  <si>
    <t>KOSTRENA</t>
  </si>
  <si>
    <t>KOTORIBA</t>
  </si>
  <si>
    <t>KUKLJICA</t>
  </si>
  <si>
    <t>KUMROVEC</t>
  </si>
  <si>
    <t>Kanfanar</t>
  </si>
  <si>
    <t>Karlobag</t>
  </si>
  <si>
    <t>Karlovac</t>
  </si>
  <si>
    <t>Kistanje</t>
  </si>
  <si>
    <t>Kontrole</t>
  </si>
  <si>
    <t>Kostrena</t>
  </si>
  <si>
    <t>Kotoriba</t>
  </si>
  <si>
    <t>Kukljica</t>
  </si>
  <si>
    <t>Kumrovec</t>
  </si>
  <si>
    <t>LUMBARDA</t>
  </si>
  <si>
    <t>LUPOGLAV</t>
  </si>
  <si>
    <t>Lumbarda</t>
  </si>
  <si>
    <t>Lupoglav</t>
  </si>
  <si>
    <t>MAKARSKA</t>
  </si>
  <si>
    <t>MRKOPALJ</t>
  </si>
  <si>
    <t>Makarska</t>
  </si>
  <si>
    <t>Mrkopalj</t>
  </si>
  <si>
    <t>NOVIGRAD</t>
  </si>
  <si>
    <t>Novigrad</t>
  </si>
  <si>
    <t>PETLOVAC</t>
  </si>
  <si>
    <t>PETRINJA</t>
  </si>
  <si>
    <t>PODTUREN</t>
  </si>
  <si>
    <t>POKUPSKO</t>
  </si>
  <si>
    <t>POVLJANA</t>
  </si>
  <si>
    <t>PREGRADA</t>
  </si>
  <si>
    <t>PRIVLAKA</t>
  </si>
  <si>
    <t>Petlovac</t>
  </si>
  <si>
    <t>Petrinja</t>
  </si>
  <si>
    <t>Podturen</t>
  </si>
  <si>
    <t>Pokupsko</t>
  </si>
  <si>
    <t>Popunjen</t>
  </si>
  <si>
    <t>Povljana</t>
  </si>
  <si>
    <t>Pregrada</t>
  </si>
  <si>
    <t>Prehrana</t>
  </si>
  <si>
    <t>Privlaka</t>
  </si>
  <si>
    <t>Promjene</t>
  </si>
  <si>
    <t>RAKOVICA</t>
  </si>
  <si>
    <t>RAZLIKA1</t>
  </si>
  <si>
    <t>Rakovica</t>
  </si>
  <si>
    <t>Razdjel:</t>
  </si>
  <si>
    <t>SABORSKO</t>
  </si>
  <si>
    <t>SEMELJCI</t>
  </si>
  <si>
    <t>SMOKVICA</t>
  </si>
  <si>
    <t>Saborsko</t>
  </si>
  <si>
    <t>Semeljci</t>
  </si>
  <si>
    <t>Smokvica</t>
  </si>
  <si>
    <t>TORDINCI</t>
  </si>
  <si>
    <t>TOVARNIK</t>
  </si>
  <si>
    <t>Telefax:</t>
  </si>
  <si>
    <t>Telefon:</t>
  </si>
  <si>
    <t>Tordinci</t>
  </si>
  <si>
    <t>Tovarnik</t>
  </si>
  <si>
    <t>VINKOVCI</t>
  </si>
  <si>
    <t>VRBOVSKO</t>
  </si>
  <si>
    <t>VRHOVINE</t>
  </si>
  <si>
    <t>Vinkovci</t>
  </si>
  <si>
    <t>Vrbovsko</t>
  </si>
  <si>
    <t>Vrhovine</t>
  </si>
  <si>
    <t>ZADARSKA</t>
  </si>
  <si>
    <t>ZADVARJE</t>
  </si>
  <si>
    <t>ZMIJAVCI</t>
  </si>
  <si>
    <t>ZUPANIJA</t>
  </si>
  <si>
    <t>Zadvarje</t>
  </si>
  <si>
    <t>Zmijavci</t>
  </si>
  <si>
    <t>6. mjesec</t>
  </si>
  <si>
    <t>9221-9222</t>
  </si>
  <si>
    <t>9222-9221</t>
  </si>
  <si>
    <t>ANTUNOVAC</t>
  </si>
  <si>
    <t>Antunovac</t>
  </si>
  <si>
    <t>BERETINEC</t>
  </si>
  <si>
    <t>BISKUPIJA</t>
  </si>
  <si>
    <t>BOSILJEVO</t>
  </si>
  <si>
    <t>BRESTOVAC</t>
  </si>
  <si>
    <t>BRTONIGLA</t>
  </si>
  <si>
    <t>Beretinec</t>
  </si>
  <si>
    <t>Biskupija</t>
  </si>
  <si>
    <t>Bosiljevo</t>
  </si>
  <si>
    <t>Brestovac</t>
  </si>
  <si>
    <t>Brtonigla</t>
  </si>
  <si>
    <t>CETINGRAD</t>
  </si>
  <si>
    <t>Cetingrad</t>
  </si>
  <si>
    <t>DEKANOVEC</t>
  </si>
  <si>
    <t>DUBRAVICA</t>
  </si>
  <si>
    <t>DUBROVNIK</t>
  </si>
  <si>
    <t>DUGA RESA</t>
  </si>
  <si>
    <t>DUGO SELO</t>
  </si>
  <si>
    <t>DUGOPOLJE</t>
  </si>
  <si>
    <t>Dekanovec</t>
  </si>
  <si>
    <t>Dubravica</t>
  </si>
  <si>
    <t>Dubrovnik</t>
  </si>
  <si>
    <t>Duga Resa</t>
  </si>
  <si>
    <t>Dugo Selo</t>
  </si>
  <si>
    <t>Dugopolje</t>
  </si>
  <si>
    <t>JAGODNJAK</t>
  </si>
  <si>
    <t>JASENOVAC</t>
  </si>
  <si>
    <t>Jagodnjak</t>
  </si>
  <si>
    <t>Jasenovac</t>
  </si>
  <si>
    <t>KALINOVAC</t>
  </si>
  <si>
    <t>KLENOVNIK</t>
  </si>
  <si>
    <t>KONS_ISTI</t>
  </si>
  <si>
    <t>KRAVARSKO</t>
  </si>
  <si>
    <t>Kalinovac</t>
  </si>
  <si>
    <t>Klenovnik</t>
  </si>
  <si>
    <t>Koncesije</t>
  </si>
  <si>
    <t>Kravarsko</t>
  </si>
  <si>
    <t>LEPOGLAVA</t>
  </si>
  <si>
    <t>Lepoglava</t>
  </si>
  <si>
    <t xml:space="preserve">Ljekarne </t>
  </si>
  <si>
    <t>MARIJANCI</t>
  </si>
  <si>
    <t>MIHOVLJAN</t>
  </si>
  <si>
    <t>Marijanci</t>
  </si>
  <si>
    <t>Mihovljan</t>
  </si>
  <si>
    <t>OPRISAVCI</t>
  </si>
  <si>
    <t>ORAHOVICA</t>
  </si>
  <si>
    <t>OREHOVICA</t>
  </si>
  <si>
    <t>OROSLAVJE</t>
  </si>
  <si>
    <t>Obveznice</t>
  </si>
  <si>
    <t>Obveznik:</t>
  </si>
  <si>
    <t>Oprisavci</t>
  </si>
  <si>
    <t>Orahovica</t>
  </si>
  <si>
    <t>Orehovica</t>
  </si>
  <si>
    <t>Oroslavje</t>
  </si>
  <si>
    <t>PETERANEC</t>
  </si>
  <si>
    <t>PETROVSKO</t>
  </si>
  <si>
    <t>PODBABLJE</t>
  </si>
  <si>
    <t>PODSTRANA</t>
  </si>
  <si>
    <t>POJEZERJE</t>
  </si>
  <si>
    <t>POSEDARJE</t>
  </si>
  <si>
    <t>PUNITOVCI</t>
  </si>
  <si>
    <t>Peteranec</t>
  </si>
  <si>
    <t>Petrovsko</t>
  </si>
  <si>
    <t>Podbablje</t>
  </si>
  <si>
    <t>Podstrana</t>
  </si>
  <si>
    <t>Pojezerje</t>
  </si>
  <si>
    <t>Posedarje</t>
  </si>
  <si>
    <t>Punitovci</t>
  </si>
  <si>
    <t>RAZDOBLJE</t>
  </si>
  <si>
    <t>ROGOZNICA</t>
  </si>
  <si>
    <t>Rogoznica</t>
  </si>
  <si>
    <t>SIKIREVCI</t>
  </si>
  <si>
    <t>SOKOLOVAC</t>
  </si>
  <si>
    <t>STANKOVCI</t>
  </si>
  <si>
    <t>STARIGRAD</t>
  </si>
  <si>
    <t>SUHOPOLJE</t>
  </si>
  <si>
    <t>Sikirevci</t>
  </si>
  <si>
    <t>Sokolovac</t>
  </si>
  <si>
    <t>Stankovci</t>
  </si>
  <si>
    <t>Starigrad</t>
  </si>
  <si>
    <t>Suhopolje</t>
  </si>
  <si>
    <t>VELA LUKA</t>
  </si>
  <si>
    <t>Vela Luka</t>
  </si>
  <si>
    <t>dio 25,26</t>
  </si>
  <si>
    <t>ČABAR</t>
  </si>
  <si>
    <t>ČAVLE</t>
  </si>
  <si>
    <t>ČAZMA</t>
  </si>
  <si>
    <t>ČEPIN</t>
  </si>
  <si>
    <t>Čabar</t>
  </si>
  <si>
    <t>Čavle</t>
  </si>
  <si>
    <t>Čazma</t>
  </si>
  <si>
    <t>Čepin</t>
  </si>
  <si>
    <t>BAŠKA</t>
  </si>
  <si>
    <t>Baška</t>
  </si>
  <si>
    <t>DRNIŠ</t>
  </si>
  <si>
    <t>Drniš</t>
  </si>
  <si>
    <t>KOŠKA</t>
  </si>
  <si>
    <t>KRŠAN</t>
  </si>
  <si>
    <t>Koška</t>
  </si>
  <si>
    <t>Kršan</t>
  </si>
  <si>
    <t>LUKAČ</t>
  </si>
  <si>
    <t>Lukač</t>
  </si>
  <si>
    <t>PIĆAN</t>
  </si>
  <si>
    <t>PLOČE</t>
  </si>
  <si>
    <t>POREČ</t>
  </si>
  <si>
    <t>PUŠĆA</t>
  </si>
  <si>
    <t>Pićan</t>
  </si>
  <si>
    <t>Ploče</t>
  </si>
  <si>
    <t>Poreč</t>
  </si>
  <si>
    <t>Pušća</t>
  </si>
  <si>
    <t>RUŽIĆ</t>
  </si>
  <si>
    <t>Ružić</t>
  </si>
  <si>
    <t>SIRAČ</t>
  </si>
  <si>
    <t>Sirač</t>
  </si>
  <si>
    <t>VOĆIN</t>
  </si>
  <si>
    <t>Voćin</t>
  </si>
  <si>
    <t>ŠOLTA</t>
  </si>
  <si>
    <t>Šifra</t>
  </si>
  <si>
    <t>Šolta</t>
  </si>
  <si>
    <t>ŽMINJ</t>
  </si>
  <si>
    <t>Žminj</t>
  </si>
  <si>
    <t>BOGDANOVCI</t>
  </si>
  <si>
    <t>Bogdanovci</t>
  </si>
  <si>
    <t>CRIKVENICA</t>
  </si>
  <si>
    <t>Crikvenica</t>
  </si>
  <si>
    <t>Do datuma:</t>
  </si>
  <si>
    <t>E_POSTAOBV</t>
  </si>
  <si>
    <t>HERCEGOVAC</t>
  </si>
  <si>
    <t>Hercegovac</t>
  </si>
  <si>
    <t>KOPRIVNICA</t>
  </si>
  <si>
    <t>KRALJEVICA</t>
  </si>
  <si>
    <t>Koprivnica</t>
  </si>
  <si>
    <t>Kraljevica</t>
  </si>
  <si>
    <t>LIPOVLJANI</t>
  </si>
  <si>
    <t>Lipovljani</t>
  </si>
  <si>
    <t>NEGOSLAVCI</t>
  </si>
  <si>
    <t>NOVI MAROF</t>
  </si>
  <si>
    <t>NOVO VIRJE</t>
  </si>
  <si>
    <t>Negoslavci</t>
  </si>
  <si>
    <t>Novi Marof</t>
  </si>
  <si>
    <t>Novo Virje</t>
  </si>
  <si>
    <t>Od datuma:</t>
  </si>
  <si>
    <t>Otpremnine</t>
  </si>
  <si>
    <t>PETRIJANEC</t>
  </si>
  <si>
    <t>PETRIJEVCI</t>
  </si>
  <si>
    <t>PISAROVINA</t>
  </si>
  <si>
    <t>PLETERNICA</t>
  </si>
  <si>
    <t>Petrijanec</t>
  </si>
  <si>
    <t>Petrijevci</t>
  </si>
  <si>
    <t>Pisarovina</t>
  </si>
  <si>
    <t>Pleternica</t>
  </si>
  <si>
    <t>RAVNA GORA</t>
  </si>
  <si>
    <t>Ravna Gora</t>
  </si>
  <si>
    <t>STARI GRAD</t>
  </si>
  <si>
    <t>Slijednici</t>
  </si>
  <si>
    <t>Stanovanje</t>
  </si>
  <si>
    <t>Stari Grad</t>
  </si>
  <si>
    <t>TOMPOJEVCI</t>
  </si>
  <si>
    <t>Tompojevci</t>
  </si>
  <si>
    <t>UPOZORENJA</t>
  </si>
  <si>
    <t>VIROVITICA</t>
  </si>
  <si>
    <t>Virovitica</t>
  </si>
  <si>
    <t>ZAK_PREDST</t>
  </si>
  <si>
    <t>021 i 02921</t>
  </si>
  <si>
    <t>022 i 02922</t>
  </si>
  <si>
    <t>023 i 02923</t>
  </si>
  <si>
    <t>024 i 02924</t>
  </si>
  <si>
    <t>025 i 02925</t>
  </si>
  <si>
    <t>026 i 02926</t>
  </si>
  <si>
    <t>07158584587</t>
  </si>
  <si>
    <t>12. mjeseci</t>
  </si>
  <si>
    <t>BRCKOVLJANI</t>
  </si>
  <si>
    <t>Brckovljani</t>
  </si>
  <si>
    <t>Broj RKP-a:</t>
  </si>
  <si>
    <t>CISTA PROVO</t>
  </si>
  <si>
    <t>Cista Provo</t>
  </si>
  <si>
    <t>DONJI LAPAC</t>
  </si>
  <si>
    <t>Donji Lapac</t>
  </si>
  <si>
    <t>ERNESTINOVO</t>
  </si>
  <si>
    <t>Ernestinovo</t>
  </si>
  <si>
    <t>GORNJA REKA</t>
  </si>
  <si>
    <t>GORNJA VRBA</t>
  </si>
  <si>
    <t>GRAD ZAGREB</t>
  </si>
  <si>
    <t>Gornja Reka</t>
  </si>
  <si>
    <t>Gornja Vrba</t>
  </si>
  <si>
    <t>Invaliditet</t>
  </si>
  <si>
    <t>MAGADENOVAC</t>
  </si>
  <si>
    <t>Magadenovac</t>
  </si>
  <si>
    <t>NOVA KAPELA</t>
  </si>
  <si>
    <t>Nova Kapela</t>
  </si>
  <si>
    <t>Opis stavke</t>
  </si>
  <si>
    <t>PODCRKAVLJE</t>
  </si>
  <si>
    <t>PRIBISLAVEC</t>
  </si>
  <si>
    <t>Podcrkavlje</t>
  </si>
  <si>
    <t>Pribislavec</t>
  </si>
  <si>
    <t>STRAHONINEC</t>
  </si>
  <si>
    <t>STRIZIVOJNA</t>
  </si>
  <si>
    <t>SVETI ILIJA</t>
  </si>
  <si>
    <t>Strahoninec</t>
  </si>
  <si>
    <t>Strizivojna</t>
  </si>
  <si>
    <t>Sveti Ilija</t>
  </si>
  <si>
    <t>TAR-VABRIGA</t>
  </si>
  <si>
    <t>Tar-Vabriga</t>
  </si>
  <si>
    <t>VLADISLAVCI</t>
  </si>
  <si>
    <t>Vladislavci</t>
  </si>
  <si>
    <t>ČAGLIN</t>
  </si>
  <si>
    <t>Čaglin</t>
  </si>
  <si>
    <t>Čekovi</t>
  </si>
  <si>
    <t>ĐAKOVO</t>
  </si>
  <si>
    <t>Đakovo</t>
  </si>
  <si>
    <t>FAŽANA</t>
  </si>
  <si>
    <t>FUŽINE</t>
  </si>
  <si>
    <t>Fažana</t>
  </si>
  <si>
    <t>Fužine</t>
  </si>
  <si>
    <t>GARČIN</t>
  </si>
  <si>
    <t>GOSPIĆ</t>
  </si>
  <si>
    <t>GRAČAC</t>
  </si>
  <si>
    <t>Garčin</t>
  </si>
  <si>
    <t>Gospić</t>
  </si>
  <si>
    <t>Gračac</t>
  </si>
  <si>
    <t>JAKŠIĆ</t>
  </si>
  <si>
    <t>Jakšić</t>
  </si>
  <si>
    <t>KOMIŽA</t>
  </si>
  <si>
    <t>KRAŠIĆ</t>
  </si>
  <si>
    <t>Komiža</t>
  </si>
  <si>
    <t>Krašić</t>
  </si>
  <si>
    <t>LOVREĆ</t>
  </si>
  <si>
    <t>Lovreć</t>
  </si>
  <si>
    <t>NAŠICE</t>
  </si>
  <si>
    <t>NUŠTAR</t>
  </si>
  <si>
    <t>Našice</t>
  </si>
  <si>
    <t>Nuštar</t>
  </si>
  <si>
    <t>OREBIĆ</t>
  </si>
  <si>
    <t>OTOČAC</t>
  </si>
  <si>
    <t>Orebić</t>
  </si>
  <si>
    <t>Otočac</t>
  </si>
  <si>
    <t>PAŠMAN</t>
  </si>
  <si>
    <t>PLAŠKI</t>
  </si>
  <si>
    <t>POLAČA</t>
  </si>
  <si>
    <t>POŽEGA</t>
  </si>
  <si>
    <t>Pašman</t>
  </si>
  <si>
    <t>Plaški</t>
  </si>
  <si>
    <t>Polača</t>
  </si>
  <si>
    <t>Požega</t>
  </si>
  <si>
    <t>TUČEPI</t>
  </si>
  <si>
    <t>Tučepi</t>
  </si>
  <si>
    <t>UNEŠIĆ</t>
  </si>
  <si>
    <t>Unešić</t>
  </si>
  <si>
    <t>VOJNIĆ</t>
  </si>
  <si>
    <t>Vojnić</t>
  </si>
  <si>
    <t>ŠTITAR</t>
  </si>
  <si>
    <t>Štitar</t>
  </si>
  <si>
    <t>+38535212800</t>
  </si>
  <si>
    <t>+38535444992</t>
  </si>
  <si>
    <t>3 i 9 mjesec</t>
  </si>
  <si>
    <t>9221x, 9222x</t>
  </si>
  <si>
    <t>BABINA GREDA</t>
  </si>
  <si>
    <t>BIL (VP 152)</t>
  </si>
  <si>
    <t>Babina Greda</t>
  </si>
  <si>
    <t>HUM NA SUTLI</t>
  </si>
  <si>
    <t>Hum Na Sutli</t>
  </si>
  <si>
    <t>Indeks
(5/4)</t>
  </si>
  <si>
    <t>JASTREBARSKO</t>
  </si>
  <si>
    <t>Jastrebarsko</t>
  </si>
  <si>
    <t>Komunikacije</t>
  </si>
  <si>
    <t>MALI BUKOVEC</t>
  </si>
  <si>
    <t>Mali Bukovec</t>
  </si>
  <si>
    <t>Naziv stavke</t>
  </si>
  <si>
    <t>Ostala prava</t>
  </si>
  <si>
    <t>Ostale kazne</t>
  </si>
  <si>
    <t xml:space="preserve">Proizvodnja </t>
  </si>
  <si>
    <t>Reosiguranje</t>
  </si>
  <si>
    <t>SVETA MARIJA</t>
  </si>
  <si>
    <t>Sveta Marija</t>
  </si>
  <si>
    <t>Uzgoj agruma</t>
  </si>
  <si>
    <t>Uzgoj duhana</t>
  </si>
  <si>
    <t>Uzgoj peradi</t>
  </si>
  <si>
    <t>Uzgoj svinja</t>
  </si>
  <si>
    <t>Vojna obrana</t>
  </si>
  <si>
    <t>Vojna oprema</t>
  </si>
  <si>
    <t>BELI MANASTIR</t>
  </si>
  <si>
    <t>BROD MORAVICE</t>
  </si>
  <si>
    <t>Beli Manastir</t>
  </si>
  <si>
    <t>Brod Moravice</t>
  </si>
  <si>
    <t>DONJA DUBRAVA</t>
  </si>
  <si>
    <t>DONJA STUBICA</t>
  </si>
  <si>
    <t>DONJI VIDOVEC</t>
  </si>
  <si>
    <t>Donja Dubrava</t>
  </si>
  <si>
    <t>Donja Stubica</t>
  </si>
  <si>
    <t>Donji Vidovec</t>
  </si>
  <si>
    <t>FERDINANDOVAC</t>
  </si>
  <si>
    <t>Ferdinandovac</t>
  </si>
  <si>
    <t>Fitnes centri</t>
  </si>
  <si>
    <t>KULA NORINSKA</t>
  </si>
  <si>
    <t>Kula Norinska</t>
  </si>
  <si>
    <t>MALA SUBOTICA</t>
  </si>
  <si>
    <t>MARIJA GORICA</t>
  </si>
  <si>
    <t>MARTINSKA VES</t>
  </si>
  <si>
    <t>Mala Subotica</t>
  </si>
  <si>
    <t>Marija Gorica</t>
  </si>
  <si>
    <t>Martinska Ves</t>
  </si>
  <si>
    <t>NEMA RAZDJELA</t>
  </si>
  <si>
    <t>NOVA BUKOVICA</t>
  </si>
  <si>
    <t>Nezaposlenost</t>
  </si>
  <si>
    <t>Nova Bukovica</t>
  </si>
  <si>
    <t>OPIS2
kvartal</t>
  </si>
  <si>
    <t>Opskrba vodom</t>
  </si>
  <si>
    <t>Osnovno stado</t>
  </si>
  <si>
    <t>Ostala goriva</t>
  </si>
  <si>
    <t>Ostale usluge</t>
  </si>
  <si>
    <t>Poljoprivreda</t>
  </si>
  <si>
    <t>SVETA NEDELJA</t>
  </si>
  <si>
    <t>Sveta Nedelja</t>
  </si>
  <si>
    <t>Upravne mjere</t>
  </si>
  <si>
    <t>VELIKA GORICA</t>
  </si>
  <si>
    <t>VELIKA LUDINA</t>
  </si>
  <si>
    <t>Velika Gorica</t>
  </si>
  <si>
    <t>Velika Ludina</t>
  </si>
  <si>
    <t>ZAGORSKA SELA</t>
  </si>
  <si>
    <t>ZEMUNIK DONJI</t>
  </si>
  <si>
    <t>Zagorska Sela</t>
  </si>
  <si>
    <t>Zemunik Donji</t>
  </si>
  <si>
    <t>ČAČINCI</t>
  </si>
  <si>
    <t>ČAKOVEC</t>
  </si>
  <si>
    <t>ČEMINAC</t>
  </si>
  <si>
    <t>Čačinci</t>
  </si>
  <si>
    <t>Čakovec</t>
  </si>
  <si>
    <t>Čeminac</t>
  </si>
  <si>
    <t>ĐULOVAC</t>
  </si>
  <si>
    <t>Đulovac</t>
  </si>
  <si>
    <t>BELIŠĆE</t>
  </si>
  <si>
    <t>Belišće</t>
  </si>
  <si>
    <t>DESINIĆ</t>
  </si>
  <si>
    <t>Desinić</t>
  </si>
  <si>
    <t>GORIČAN</t>
  </si>
  <si>
    <t>Goričan</t>
  </si>
  <si>
    <t>KAŠTELA</t>
  </si>
  <si>
    <t>KORČULA</t>
  </si>
  <si>
    <t>Kaštela</t>
  </si>
  <si>
    <t>Korčula</t>
  </si>
  <si>
    <t>LANIŠĆE</t>
  </si>
  <si>
    <t>LIŽNJAN</t>
  </si>
  <si>
    <t>Lanišće</t>
  </si>
  <si>
    <t>Ližnjan</t>
  </si>
  <si>
    <t>MARČANA</t>
  </si>
  <si>
    <t>MIKLEUŠ</t>
  </si>
  <si>
    <t>Marčana</t>
  </si>
  <si>
    <t>Mikleuš</t>
  </si>
  <si>
    <t>OKUČANI</t>
  </si>
  <si>
    <t>OMIŠALJ</t>
  </si>
  <si>
    <t>Okučani</t>
  </si>
  <si>
    <t>Omišalj</t>
  </si>
  <si>
    <t>PERUŠIĆ</t>
  </si>
  <si>
    <t>PUČIŠĆA</t>
  </si>
  <si>
    <t>Perušić</t>
  </si>
  <si>
    <t>Pučišća</t>
  </si>
  <si>
    <t>RAŽANAC</t>
  </si>
  <si>
    <t>ROVIŠĆE</t>
  </si>
  <si>
    <t>Ražanac</t>
  </si>
  <si>
    <t>Rovišće</t>
  </si>
  <si>
    <t>SUĆURAJ</t>
  </si>
  <si>
    <t>SUKOŠAN</t>
  </si>
  <si>
    <t>Sućuraj</t>
  </si>
  <si>
    <t>Sukošan</t>
  </si>
  <si>
    <t>VIŠKOVO</t>
  </si>
  <si>
    <t>VIŠNJAN</t>
  </si>
  <si>
    <t>VOĐINCI</t>
  </si>
  <si>
    <t>Viškovo</t>
  </si>
  <si>
    <t>Višnjan</t>
  </si>
  <si>
    <t>Vođinci</t>
  </si>
  <si>
    <t>ŠIBENIK</t>
  </si>
  <si>
    <t>Šibenik</t>
  </si>
  <si>
    <t>ŽAKANJE</t>
  </si>
  <si>
    <t>ŽUPANJA</t>
  </si>
  <si>
    <t>Žakanje</t>
  </si>
  <si>
    <t>Županja</t>
  </si>
  <si>
    <t>Civilna obrana</t>
  </si>
  <si>
    <t>DONJI MIHOLJAC</t>
  </si>
  <si>
    <t>Donji Miholjac</t>
  </si>
  <si>
    <t>GORNJA STUBICA</t>
  </si>
  <si>
    <t>Gornja Stubica</t>
  </si>
  <si>
    <t>HRVATSKI SABOR</t>
  </si>
  <si>
    <t>Morski ribolov</t>
  </si>
  <si>
    <t>NOVI GOLUBOVEC</t>
  </si>
  <si>
    <t>Novi Golubovec</t>
  </si>
  <si>
    <t>Ostali prihodi</t>
  </si>
  <si>
    <t>Poslovi obrane</t>
  </si>
  <si>
    <t>RAS-funkcijski</t>
  </si>
  <si>
    <t>Reprezentacija</t>
  </si>
  <si>
    <t>SLAVONSKI BROD</t>
  </si>
  <si>
    <t>STARI JANKOVCI</t>
  </si>
  <si>
    <t>SVETA NEDJELJA</t>
  </si>
  <si>
    <t>Sitni inventar</t>
  </si>
  <si>
    <t>Slavonski Brod</t>
  </si>
  <si>
    <t>Stari Jankovci</t>
  </si>
  <si>
    <t>VELIKI BUKOVEC</t>
  </si>
  <si>
    <t>Veliki Bukovec</t>
  </si>
  <si>
    <t>info@dom-sb.hr</t>
  </si>
  <si>
    <r>
      <t>11-</t>
    </r>
    <r>
      <rPr>
        <sz val="7"/>
        <rFont val="Arial"/>
        <family val="2"/>
        <charset val="238"/>
      </rPr>
      <t>dugov.</t>
    </r>
  </si>
  <si>
    <t>BIOGRAD NA MORU</t>
  </si>
  <si>
    <t>BRODSKI STUPNIK</t>
  </si>
  <si>
    <t>Biograd na Moru</t>
  </si>
  <si>
    <t>Brodski Stupnik</t>
  </si>
  <si>
    <t>Cestovni promet</t>
  </si>
  <si>
    <t>DONJI KRALJEVEC</t>
  </si>
  <si>
    <t>Donji Kraljevec</t>
  </si>
  <si>
    <t>GENERALSKI STOL</t>
  </si>
  <si>
    <t>GORNJI KNEGINEC</t>
  </si>
  <si>
    <t>Generalski Stol</t>
  </si>
  <si>
    <t>Gornji Kneginec</t>
  </si>
  <si>
    <t>HRVATSKA DUBICA</t>
  </si>
  <si>
    <t>Hrvatska Dubica</t>
  </si>
  <si>
    <t>Iznos smanjenja</t>
  </si>
  <si>
    <t>MARIJA BISTRICA</t>
  </si>
  <si>
    <t>Marija Bistrica</t>
  </si>
  <si>
    <t>NOVI VINODOLSKI</t>
  </si>
  <si>
    <t>Novi Vinodolski</t>
  </si>
  <si>
    <t>OTOK (VINKOVCI)</t>
  </si>
  <si>
    <t>Obitelj i djeca</t>
  </si>
  <si>
    <t>Obveze
(VP 159)</t>
  </si>
  <si>
    <t>Obveze (VP 159)</t>
  </si>
  <si>
    <t>Otok (Vinkovci)</t>
  </si>
  <si>
    <t>P-VRIO (VP 156)</t>
  </si>
  <si>
    <t>PR-RAS (VP 151)</t>
  </si>
  <si>
    <t>PRIMORSKI DOLAC</t>
  </si>
  <si>
    <t>Porez na promet</t>
  </si>
  <si>
    <t>Prekrcaj tereta</t>
  </si>
  <si>
    <t>Primorski Dolac</t>
  </si>
  <si>
    <t>Ribarstvo i lov</t>
  </si>
  <si>
    <t>Rudna bogatstva</t>
  </si>
  <si>
    <t>STARI MIKANOVCI</t>
  </si>
  <si>
    <t>Stari Mikanovci</t>
  </si>
  <si>
    <t>Tiskanje novina</t>
  </si>
  <si>
    <t>Tkanje tekstila</t>
  </si>
  <si>
    <t>Ugovori o djelu</t>
  </si>
  <si>
    <t>Usluge policije</t>
  </si>
  <si>
    <t>VELIKA KOPANICA</t>
  </si>
  <si>
    <t>VELIKA PISANICA</t>
  </si>
  <si>
    <t>VELIKO TROJSTVO</t>
  </si>
  <si>
    <t>Vanjski poslovi</t>
  </si>
  <si>
    <t>Velika Kopanica</t>
  </si>
  <si>
    <t>Velika Pisanica</t>
  </si>
  <si>
    <t>Veliko Trojstvo</t>
  </si>
  <si>
    <t>ZLATAR-BISTRICA</t>
  </si>
  <si>
    <t xml:space="preserve">Zatezne kamate </t>
  </si>
  <si>
    <t>Zlatar-Bistrica</t>
  </si>
  <si>
    <t>Zubarske usluge</t>
  </si>
  <si>
    <t>ČAĐAVICA</t>
  </si>
  <si>
    <t>Čađavica</t>
  </si>
  <si>
    <t>ĐURĐEVAC</t>
  </si>
  <si>
    <t>ĐURMANEC</t>
  </si>
  <si>
    <t>Đurđevac</t>
  </si>
  <si>
    <t>Đurmanec</t>
  </si>
  <si>
    <t>BOŠNJACI</t>
  </si>
  <si>
    <t>Bošnjaci</t>
  </si>
  <si>
    <t>DRAGALIĆ</t>
  </si>
  <si>
    <t>DRAGANIĆ</t>
  </si>
  <si>
    <t>Dragalić</t>
  </si>
  <si>
    <t>Draganić</t>
  </si>
  <si>
    <t>GRAČIŠĆE</t>
  </si>
  <si>
    <t>GRADIŠTE</t>
  </si>
  <si>
    <t>GROŽNJAN</t>
  </si>
  <si>
    <t>Gračišće</t>
  </si>
  <si>
    <t>Gradište</t>
  </si>
  <si>
    <t>Grožnjan</t>
  </si>
  <si>
    <t>HRAŠĆINA</t>
  </si>
  <si>
    <t>Hrašćina</t>
  </si>
  <si>
    <t>JALŽABET</t>
  </si>
  <si>
    <t>Jalžabet</t>
  </si>
  <si>
    <t>KRIŽEVCI</t>
  </si>
  <si>
    <t>Križevci</t>
  </si>
  <si>
    <t>LEĆEVICA</t>
  </si>
  <si>
    <t>Lećevica</t>
  </si>
  <si>
    <t>METKOVIĆ</t>
  </si>
  <si>
    <t>Metković</t>
  </si>
  <si>
    <t>NETRETIĆ</t>
  </si>
  <si>
    <t>Netretić</t>
  </si>
  <si>
    <t>PITOMAČA</t>
  </si>
  <si>
    <t>PODGORAČ</t>
  </si>
  <si>
    <t>POLIČNIK</t>
  </si>
  <si>
    <t>POPOVAČA</t>
  </si>
  <si>
    <t>PROLOŽAC</t>
  </si>
  <si>
    <t>Pitomača</t>
  </si>
  <si>
    <t>Podgorač</t>
  </si>
  <si>
    <t>Poličnik</t>
  </si>
  <si>
    <t>Popovača</t>
  </si>
  <si>
    <t>Proložac</t>
  </si>
  <si>
    <t>REŠETARI</t>
  </si>
  <si>
    <t>RUNOVIĆI</t>
  </si>
  <si>
    <t>Rešetari</t>
  </si>
  <si>
    <t>Runovići</t>
  </si>
  <si>
    <t>SRAČINEC</t>
  </si>
  <si>
    <t>Sračinec</t>
  </si>
  <si>
    <t>VARAŽDIN</t>
  </si>
  <si>
    <t>VIŠKOVCI</t>
  </si>
  <si>
    <t>VIŽINADA</t>
  </si>
  <si>
    <t>Varaždin</t>
  </si>
  <si>
    <t>Viškovci</t>
  </si>
  <si>
    <t>Vižinada</t>
  </si>
  <si>
    <t>ZAPREŠIĆ</t>
  </si>
  <si>
    <t>ZAŽABLJE</t>
  </si>
  <si>
    <t>Zaprešić</t>
  </si>
  <si>
    <t>Zažablje</t>
  </si>
  <si>
    <t>ŠENKOVEC</t>
  </si>
  <si>
    <t>ŠKABRNJE</t>
  </si>
  <si>
    <t>ŠTEFANJE</t>
  </si>
  <si>
    <t>ŠTRIGOVA</t>
  </si>
  <si>
    <t>Šenkovec</t>
  </si>
  <si>
    <t>Škabrnje</t>
  </si>
  <si>
    <t>Štefanje</t>
  </si>
  <si>
    <t>Štrigova</t>
  </si>
  <si>
    <t>ŽUMBERAK</t>
  </si>
  <si>
    <t>Žumberak</t>
  </si>
  <si>
    <r>
      <t xml:space="preserve">AOP
</t>
    </r>
    <r>
      <rPr>
        <b/>
        <sz val="8"/>
        <color indexed="18"/>
        <rFont val="Arial"/>
        <family val="2"/>
        <charset val="238"/>
      </rPr>
      <t>oznaka</t>
    </r>
  </si>
  <si>
    <t>BRODSKO-POSAVSKA</t>
  </si>
  <si>
    <t>DONJI ANDRIJEVCI</t>
  </si>
  <si>
    <t>DONJI KUKURUZARI</t>
  </si>
  <si>
    <t>DONJI MARTIJANEC</t>
  </si>
  <si>
    <t>Donji Andrijevci</t>
  </si>
  <si>
    <t>Donji Kukuruzari</t>
  </si>
  <si>
    <t>Donji Martijanec</t>
  </si>
  <si>
    <t>Izdavanje knjiga</t>
  </si>
  <si>
    <t>Izdavanje novina</t>
  </si>
  <si>
    <t>Komunalne usluge</t>
  </si>
  <si>
    <t>Naknade za ceste</t>
  </si>
  <si>
    <t>Naziv obveznika:</t>
  </si>
  <si>
    <t>Novac u blagajni</t>
  </si>
  <si>
    <t>Nuklearno gorivo</t>
  </si>
  <si>
    <t xml:space="preserve">Ostalo tiskanje </t>
  </si>
  <si>
    <t>Poslovni objekti</t>
  </si>
  <si>
    <t>Primici i izdaci</t>
  </si>
  <si>
    <t>Proizvodnja piva</t>
  </si>
  <si>
    <t>RAS - funkcijski</t>
  </si>
  <si>
    <t>Razvoj zajednice</t>
  </si>
  <si>
    <t>Stambeni objekti</t>
  </si>
  <si>
    <t>Stanje kontrola:</t>
  </si>
  <si>
    <t>Autorski honorari</t>
  </si>
  <si>
    <t>GORNJI MIHALJEVEC</t>
  </si>
  <si>
    <t>Gornji Mihaljevec</t>
  </si>
  <si>
    <t>KRAPINSKE TOPLICE</t>
  </si>
  <si>
    <t>Komunalne naknade</t>
  </si>
  <si>
    <t>Krapinske Toplice</t>
  </si>
  <si>
    <t>Obveze za mjenice</t>
  </si>
  <si>
    <t>Ostalo osiguranje</t>
  </si>
  <si>
    <t>PODRAVSKE SESVETE</t>
  </si>
  <si>
    <t>Podravske Sesvete</t>
  </si>
  <si>
    <t>Popravak strojeva</t>
  </si>
  <si>
    <t>Proizvodnja alata</t>
  </si>
  <si>
    <t>Proizvodnja bakra</t>
  </si>
  <si>
    <t>Proizvodnja novca</t>
  </si>
  <si>
    <t>Proizvodnja plina</t>
  </si>
  <si>
    <t>Proizvodnja slada</t>
  </si>
  <si>
    <t>Razvoj stanovanja</t>
  </si>
  <si>
    <t>Rezultat kontrole</t>
  </si>
  <si>
    <t>SVETI IVAN ZELINA</t>
  </si>
  <si>
    <t>Sveti Ivan Zelina</t>
  </si>
  <si>
    <t>VELIKA TRNOVITICA</t>
  </si>
  <si>
    <t>Velika Trnovitica</t>
  </si>
  <si>
    <t>ZRINSKI TOPOLOVAC</t>
  </si>
  <si>
    <t>Zrinski Topolovac</t>
  </si>
  <si>
    <t>ĐELEKOVEC</t>
  </si>
  <si>
    <t>Đelekovec</t>
  </si>
  <si>
    <t>DEŽANOVAC</t>
  </si>
  <si>
    <t>DOMAŠINEC</t>
  </si>
  <si>
    <t>Dežanovac</t>
  </si>
  <si>
    <t>Domašinec</t>
  </si>
  <si>
    <t>FERIČANCI</t>
  </si>
  <si>
    <t>Feričanci</t>
  </si>
  <si>
    <t>GAREŠNICA</t>
  </si>
  <si>
    <t>Garešnica</t>
  </si>
  <si>
    <t>KONČANICA</t>
  </si>
  <si>
    <t>KONJŠČINA</t>
  </si>
  <si>
    <t>Končanica</t>
  </si>
  <si>
    <t>Konjščina</t>
  </si>
  <si>
    <t>LOKVIČIĆI</t>
  </si>
  <si>
    <t>Lokvičići</t>
  </si>
  <si>
    <t>MARKUŠICA</t>
  </si>
  <si>
    <t>MARUŠEVEC</t>
  </si>
  <si>
    <t>Markušica</t>
  </si>
  <si>
    <t>Maruševec</t>
  </si>
  <si>
    <t>NEDELIŠĆE</t>
  </si>
  <si>
    <t>NEREŽIŠĆA</t>
  </si>
  <si>
    <t>NOVA RAČA</t>
  </si>
  <si>
    <t>Nedelišće</t>
  </si>
  <si>
    <t>Nerežišća</t>
  </si>
  <si>
    <t>Nova Rača</t>
  </si>
  <si>
    <t>PAKOŠTANE</t>
  </si>
  <si>
    <t>PRIMOŠTEN</t>
  </si>
  <si>
    <t>Pakoštane</t>
  </si>
  <si>
    <t>Primošten</t>
  </si>
  <si>
    <t>Zemljište</t>
  </si>
  <si>
    <t>ŠANDROVAC</t>
  </si>
  <si>
    <t>ŠODOLOVCI</t>
  </si>
  <si>
    <t>Šandrovac</t>
  </si>
  <si>
    <t>Šodolovci</t>
  </si>
  <si>
    <t>Šumarstvo</t>
  </si>
  <si>
    <t>Djelatnosti muzeja</t>
  </si>
  <si>
    <t>Hoteli i restorani</t>
  </si>
  <si>
    <t>KRALJEVEC NA SUTLI</t>
  </si>
  <si>
    <t>KRALJICE JELENE 26</t>
  </si>
  <si>
    <t>KRAPINSKO-ZAGORSKA</t>
  </si>
  <si>
    <t>Kapitalne donacije</t>
  </si>
  <si>
    <t>Kraljevec na Sutli</t>
  </si>
  <si>
    <t>Mirovinski fondovi</t>
  </si>
  <si>
    <t>Morska akvakultura</t>
  </si>
  <si>
    <t>NOVIGRAD PODRAVSKI</t>
  </si>
  <si>
    <t>Novigrad Podravski</t>
  </si>
  <si>
    <t>Obveze za depozite</t>
  </si>
  <si>
    <t>PRIMORSKO-GORANSKA</t>
  </si>
  <si>
    <t>Pravne djelatnosti</t>
  </si>
  <si>
    <t>Premije osiguranja</t>
  </si>
  <si>
    <t>Proizvodnja rublja</t>
  </si>
  <si>
    <t>STARO PETROVO SELO</t>
  </si>
  <si>
    <t>Staro Petrovo Selo</t>
  </si>
  <si>
    <t>Svemirski prijevoz</t>
  </si>
  <si>
    <t>Ugradnja stolarije</t>
  </si>
  <si>
    <t>Usluge preseljenja</t>
  </si>
  <si>
    <t>Uzgoj deva i ljama</t>
  </si>
  <si>
    <t>Uzgoj muznih krava</t>
  </si>
  <si>
    <t>Uzgoj ovaca i koza</t>
  </si>
  <si>
    <t>Vrijednosni papiri</t>
  </si>
  <si>
    <t>Djelatnosti bolnica</t>
  </si>
  <si>
    <t>Financijski leasing</t>
  </si>
  <si>
    <t>HRVATSKA KOSTAJNICA</t>
  </si>
  <si>
    <t>Hrvatska Kostajnica</t>
  </si>
  <si>
    <t>Internetski portali</t>
  </si>
  <si>
    <t>Komunalni doprinosi</t>
  </si>
  <si>
    <t>MINISTARSTVO OBRANE</t>
  </si>
  <si>
    <t>MINISTARSTVO UPRAVE</t>
  </si>
  <si>
    <t>Mjesni samodoprinos</t>
  </si>
  <si>
    <t>Obveze za obveznice</t>
  </si>
  <si>
    <t>Obveze za zaposlene</t>
  </si>
  <si>
    <t>Obveznice - tuzemne</t>
  </si>
  <si>
    <t>Osnovno obrazovanje</t>
  </si>
  <si>
    <t>PODRAVSKA MOSLAVINA</t>
  </si>
  <si>
    <t>Podravska Moslavina</t>
  </si>
  <si>
    <t>Pristojbe i naknade</t>
  </si>
  <si>
    <t>Proizvodnja cementa</t>
  </si>
  <si>
    <t>Proizvodnja madraca</t>
  </si>
  <si>
    <t xml:space="preserve">Proizvodnja satova </t>
  </si>
  <si>
    <t>Referentna stranica</t>
  </si>
  <si>
    <t>SVETI FILIP I JAKOV</t>
  </si>
  <si>
    <t>Slatkovodni ribolov</t>
  </si>
  <si>
    <t>Stanje 31. prosinca</t>
  </si>
  <si>
    <t>Sveti Filip i Jakov</t>
  </si>
  <si>
    <t xml:space="preserve">Visoko obrazovanje </t>
  </si>
  <si>
    <t>ĐURĐENOVAC</t>
  </si>
  <si>
    <t>Đurđenovac</t>
  </si>
  <si>
    <t>BARILOVIĆI</t>
  </si>
  <si>
    <t>BAŠKA VODA</t>
  </si>
  <si>
    <t>BUDINŠČINA</t>
  </si>
  <si>
    <t>Baška Voda</t>
  </si>
  <si>
    <t>Barilovići</t>
  </si>
  <si>
    <t>Budinščina</t>
  </si>
  <si>
    <t>DONJA VOĆA</t>
  </si>
  <si>
    <t>Donja Voća</t>
  </si>
  <si>
    <t>FARKAŠEVAC</t>
  </si>
  <si>
    <t>Farkaševac</t>
  </si>
  <si>
    <t>KARLOVAČKA</t>
  </si>
  <si>
    <t>LJUBEŠĆICA</t>
  </si>
  <si>
    <t>Ljubešćica</t>
  </si>
  <si>
    <t>MEĐIMURSKA</t>
  </si>
  <si>
    <t>SVETI ĐURĐ</t>
  </si>
  <si>
    <t>Sveti Đurđ</t>
  </si>
  <si>
    <t>Uzgoj riže</t>
  </si>
  <si>
    <t>VRATIŠINEC</t>
  </si>
  <si>
    <t>Vratišinec</t>
  </si>
  <si>
    <t>ZAGREBAČKA</t>
  </si>
  <si>
    <t>ŠESTANOVAC</t>
  </si>
  <si>
    <t>Šestanovac</t>
  </si>
  <si>
    <t>Cjevovodni transport</t>
  </si>
  <si>
    <t>Gospodarenje otpadom</t>
  </si>
  <si>
    <t>Materijal i sirovine</t>
  </si>
  <si>
    <t>Naknade za koncesije</t>
  </si>
  <si>
    <t>Obveze za predujmove</t>
  </si>
  <si>
    <t>Obveze za subvencije</t>
  </si>
  <si>
    <t>Obveznice - inozemne</t>
  </si>
  <si>
    <t>Opis oznake razdjela</t>
  </si>
  <si>
    <t>Prihodi od dividendi</t>
  </si>
  <si>
    <t>Proizvodnja celuloze</t>
  </si>
  <si>
    <t xml:space="preserve">Proizvodnja ljepila </t>
  </si>
  <si>
    <t>Rastavljanje olupina</t>
  </si>
  <si>
    <t>SPLITSKO-DALMATINSKA</t>
  </si>
  <si>
    <t>SVETI JURAJ NA BREGU</t>
  </si>
  <si>
    <t>SVETI MARTIN NA MURI</t>
  </si>
  <si>
    <t>SVETI PETAR OREHOVEC</t>
  </si>
  <si>
    <t>Sveti Juraj na Bregu</t>
  </si>
  <si>
    <t>Sveti Martin na Muri</t>
  </si>
  <si>
    <t>Sveti Petar Orehovec</t>
  </si>
  <si>
    <t>Upravljanje zgradama</t>
  </si>
  <si>
    <t>VUKOVARSKO-SRIJEMSKA</t>
  </si>
  <si>
    <t>AOP oznaka razdoblja:</t>
  </si>
  <si>
    <t>Djelatnosti keteringa</t>
  </si>
  <si>
    <t>Djelatnosti pakiranja</t>
  </si>
  <si>
    <t>Djelatnosti sindikata</t>
  </si>
  <si>
    <t>IMOVINA (AOP 002+063)</t>
  </si>
  <si>
    <t>Komunikacijska oprema</t>
  </si>
  <si>
    <t>Nafta i prirodni plin</t>
  </si>
  <si>
    <t>Obrazac PR-RAS
VP 151</t>
  </si>
  <si>
    <t>Opis dodatne kontrole</t>
  </si>
  <si>
    <t>Ostale vrste energije</t>
  </si>
  <si>
    <t>Proizvodnja aluminija</t>
  </si>
  <si>
    <t>Proizvodnja sladoleda</t>
  </si>
  <si>
    <t>Strojna obrada metala</t>
  </si>
  <si>
    <t>Subvencije obrtnicima</t>
  </si>
  <si>
    <t xml:space="preserve">Uzgoj predivog bilja </t>
  </si>
  <si>
    <t>Uzgoj uljanih plodova</t>
  </si>
  <si>
    <t>Zakonski predstavnik:</t>
  </si>
  <si>
    <t>Zakupnine i najamnine</t>
  </si>
  <si>
    <t>BEDEKOVČINA</t>
  </si>
  <si>
    <t>Bedekovčina</t>
  </si>
  <si>
    <t>IVANIĆ-GRAD</t>
  </si>
  <si>
    <t>Ivanić-Grad</t>
  </si>
  <si>
    <t>KLINČA SELA</t>
  </si>
  <si>
    <t>Klinča Sela</t>
  </si>
  <si>
    <t>MALI LOŠINJ</t>
  </si>
  <si>
    <t>Mali Lošinj</t>
  </si>
  <si>
    <t xml:space="preserve">Sječa drva </t>
  </si>
  <si>
    <t>VARAŽDINSKA</t>
  </si>
  <si>
    <t>BJELOVARSKO-BILOGORSKA</t>
  </si>
  <si>
    <t>Cestovni prijevoz robe</t>
  </si>
  <si>
    <t>Farmaceutski proizvodi</t>
  </si>
  <si>
    <t xml:space="preserve">Komunikacijska oprema </t>
  </si>
  <si>
    <t>Kontrolni broj obrasca</t>
  </si>
  <si>
    <t>Lijevanje lakih metala</t>
  </si>
  <si>
    <t>MINISTARSTVO FINANCIJA</t>
  </si>
  <si>
    <t>MINISTARSTVO ZDRAVSTVA</t>
  </si>
  <si>
    <t xml:space="preserve">Nematerijalna imovina </t>
  </si>
  <si>
    <t>Obvezni dodatni podaci</t>
  </si>
  <si>
    <t>Ostali vlastiti izvori</t>
  </si>
  <si>
    <t xml:space="preserve">Paramedicinske usluge </t>
  </si>
  <si>
    <t>Popravak ostale opreme</t>
  </si>
  <si>
    <t>Proizvodnja eksploziva</t>
  </si>
  <si>
    <t>Proizvodnja motocikala</t>
  </si>
  <si>
    <t>Promet vodnim putovima</t>
  </si>
  <si>
    <t>Rad sportskih objekata</t>
  </si>
  <si>
    <t>Razdjel brisan u 2020.</t>
  </si>
  <si>
    <t>Fotografske djelatnosti</t>
  </si>
  <si>
    <t>Kontrole RAS-funkcijski</t>
  </si>
  <si>
    <t>Obrana (AOP 019 do 023)</t>
  </si>
  <si>
    <t>Obveze za EU predujmove</t>
  </si>
  <si>
    <t>Obveznice (AOP 454+455)</t>
  </si>
  <si>
    <t>Osoba za kontaktiranje:</t>
  </si>
  <si>
    <t>PRAVOBRANITELJ ZA DJECU</t>
  </si>
  <si>
    <t>Proizvodnja i proizvodi</t>
  </si>
  <si>
    <t>Promet (AOP 051 do 055)</t>
  </si>
  <si>
    <t>RAS funkcijski (VP 154)</t>
  </si>
  <si>
    <t>Roba za daljnju prodaju</t>
  </si>
  <si>
    <t>Slatkovodna akvakultura</t>
  </si>
  <si>
    <t>Zalihe sitnog inventara</t>
  </si>
  <si>
    <t>ANDRIJAŠEVCI</t>
  </si>
  <si>
    <t>Andrijaševci</t>
  </si>
  <si>
    <t>SVETI LOVREČ</t>
  </si>
  <si>
    <t>SVETVINČENAT</t>
  </si>
  <si>
    <t>Sveti Lovreč</t>
  </si>
  <si>
    <t>Svetvinčenat</t>
  </si>
  <si>
    <t>Taksi služba</t>
  </si>
  <si>
    <t>Vađenje soli</t>
  </si>
  <si>
    <t>(potpis odgovorne osobe)</t>
  </si>
  <si>
    <t>26224,26233, 26244,26314</t>
  </si>
  <si>
    <t>Gradnja mostova i tunela</t>
  </si>
  <si>
    <t>Kamate za izdane mjenice</t>
  </si>
  <si>
    <t>Novac u banci i blagajni</t>
  </si>
  <si>
    <t>Popravak satova i nakita</t>
  </si>
  <si>
    <t>Proizvodnja ulja i masti</t>
  </si>
  <si>
    <t>Rashodi za nabavu zaliha</t>
  </si>
  <si>
    <t>Uklanjanje otpadnih voda</t>
  </si>
  <si>
    <t>VLADA REPUBLIKE HRVATSKE</t>
  </si>
  <si>
    <t>Veterinarske djelatnosti</t>
  </si>
  <si>
    <t>Vrijednosnice u blagajni</t>
  </si>
  <si>
    <t>Arhitektonske djelatnosti</t>
  </si>
  <si>
    <t>Gradnja cesta i autocesta</t>
  </si>
  <si>
    <t>Manjak prihoda poslovanja</t>
  </si>
  <si>
    <t>Obrada nuklearnoga goriva</t>
  </si>
  <si>
    <t>Odgoovorna osoba (potpis)</t>
  </si>
  <si>
    <t>Ostale nespomenute obveze</t>
  </si>
  <si>
    <t>Ostali vrijednosni papiri</t>
  </si>
  <si>
    <t>Piljenje i blanjanje drva</t>
  </si>
  <si>
    <t>Prihodi od prodaje zaliha</t>
  </si>
  <si>
    <t>Proizvodnja brava i okova</t>
  </si>
  <si>
    <t>Proizvodnja fibro-cementa</t>
  </si>
  <si>
    <t>Proizvodnja ravnog stakla</t>
  </si>
  <si>
    <t>Proizvodnja zidnih tapeta</t>
  </si>
  <si>
    <t>Sitni inventar u upotrebi</t>
  </si>
  <si>
    <t>Skupljanje opasnog otpada</t>
  </si>
  <si>
    <t>iznosi u kunama, bez lipa</t>
  </si>
  <si>
    <r>
      <t>11-</t>
    </r>
    <r>
      <rPr>
        <sz val="7"/>
        <rFont val="Arial"/>
        <family val="2"/>
        <charset val="238"/>
      </rPr>
      <t>potraž.</t>
    </r>
  </si>
  <si>
    <t>BREZNIČKI HUM</t>
  </si>
  <si>
    <t>Breznički Hum</t>
  </si>
  <si>
    <t>LIČKO-SENJSKA</t>
  </si>
  <si>
    <t>Matični broj:</t>
  </si>
  <si>
    <t>NOVA GRADIŠKA</t>
  </si>
  <si>
    <t>Nova Gradiška</t>
  </si>
  <si>
    <t xml:space="preserve">Uzgoj grožđa </t>
  </si>
  <si>
    <t>Zračni promet</t>
  </si>
  <si>
    <t>Izdavanje ostalog softvera</t>
  </si>
  <si>
    <t>Kamate za izdane obveznice</t>
  </si>
  <si>
    <t>Kontrole na obrascu PR-RAS</t>
  </si>
  <si>
    <t>MINISTARSTVO POLJOPRIVREDE</t>
  </si>
  <si>
    <t>Nedospjela naplata prihoda</t>
  </si>
  <si>
    <t>Obveze za trezorske zapise</t>
  </si>
  <si>
    <t>Ostale pristojbe i naknade</t>
  </si>
  <si>
    <t>Ostali nespomenuti prihodi</t>
  </si>
  <si>
    <t>POVJERENIK ZA INFORMIRANJE</t>
  </si>
  <si>
    <t>Porez na dodanu vrijednost</t>
  </si>
  <si>
    <t xml:space="preserve">Proizvodnja vapna i gipsa </t>
  </si>
  <si>
    <t>Sitni inventar i auto gume</t>
  </si>
  <si>
    <t>Sportska i glazbena oprema</t>
  </si>
  <si>
    <t>Trezorski zapisi - tuzemni</t>
  </si>
  <si>
    <t>Carine i carinske pristojbe</t>
  </si>
  <si>
    <t>Dionice i udjeli u glavnici</t>
  </si>
  <si>
    <t>Doprinosi (AOP 040+043+044)</t>
  </si>
  <si>
    <t>Elektroinstalacijski radovi</t>
  </si>
  <si>
    <t>Hladno valjanje uskih vrpci</t>
  </si>
  <si>
    <t>Obveze za kredite i zajmove</t>
  </si>
  <si>
    <t>Ostale sportske djelatnosti</t>
  </si>
  <si>
    <t>Ostali medicinski proizvodi</t>
  </si>
  <si>
    <t>Ostali rashodi za zaposlene</t>
  </si>
  <si>
    <t>Povremeni porezi na imovinu</t>
  </si>
  <si>
    <t xml:space="preserve">Prihodi od zateznih kamata </t>
  </si>
  <si>
    <t>Prihodi vodnog gospodarstva</t>
  </si>
  <si>
    <t>Proizvodnja motornih vozila</t>
  </si>
  <si>
    <t>Proizvodnja sportske opreme</t>
  </si>
  <si>
    <t>Skupljanje neopasnog otpada</t>
  </si>
  <si>
    <t>Terapeutski pribor i oprema</t>
  </si>
  <si>
    <t>Trezorski zapisi - inozemni</t>
  </si>
  <si>
    <t>Zajmovi tuzemnim obrtnicima</t>
  </si>
  <si>
    <t>DONJA MOTIČINA</t>
  </si>
  <si>
    <t>Donja Motičina</t>
  </si>
  <si>
    <t>GRUBIŠNO POLJE</t>
  </si>
  <si>
    <t>Građevinarstvo</t>
  </si>
  <si>
    <t>Grubišno Polje</t>
  </si>
  <si>
    <t>KLOŠTAR IVANIĆ</t>
  </si>
  <si>
    <t>Kloštar Ivanić</t>
  </si>
  <si>
    <t>Kontrole ––––&gt;</t>
  </si>
  <si>
    <t>Plaće u naravi</t>
  </si>
  <si>
    <t>STARA GRADIŠKA</t>
  </si>
  <si>
    <t>Službe kulture</t>
  </si>
  <si>
    <t>Stara Gradiška</t>
  </si>
  <si>
    <t>VELIKI GRĐEVAC</t>
  </si>
  <si>
    <t>Veliki Grđevac</t>
  </si>
  <si>
    <r>
      <t>Obrazac BIL</t>
    </r>
    <r>
      <rPr>
        <b/>
        <sz val="11"/>
        <color indexed="9"/>
        <rFont val="Arial"/>
        <family val="2"/>
        <charset val="238"/>
      </rPr>
      <t xml:space="preserve">
</t>
    </r>
    <r>
      <rPr>
        <b/>
        <sz val="10"/>
        <color indexed="9"/>
        <rFont val="Arial"/>
        <family val="2"/>
        <charset val="238"/>
      </rPr>
      <t>VP 152</t>
    </r>
  </si>
  <si>
    <t>Djelatnosti pozivnih centara</t>
  </si>
  <si>
    <t>Dodatne usluge u obrazovanju</t>
  </si>
  <si>
    <t>Gospodarenje otpadnim vodama</t>
  </si>
  <si>
    <t>Naknada za energetsku uslugu</t>
  </si>
  <si>
    <t>Obveze za rashode poslovanja</t>
  </si>
  <si>
    <t>Obveze za vrijednosne papire</t>
  </si>
  <si>
    <t>Ostala nematerijalna imovina</t>
  </si>
  <si>
    <t>Ostalo kreditno posredovanje</t>
  </si>
  <si>
    <t>Popravak proizvoda od metala</t>
  </si>
  <si>
    <t>Prerada i konzerviranje mesa</t>
  </si>
  <si>
    <t>Prihodi i rashodi poslovanja</t>
  </si>
  <si>
    <t>Proizvodnja papira i kartona</t>
  </si>
  <si>
    <t xml:space="preserve">Proizvodnja tepiha i sagova </t>
  </si>
  <si>
    <t>Proizvodnja umjetnih vlakana</t>
  </si>
  <si>
    <t>Subvencije (AOP 213+216+220)</t>
  </si>
  <si>
    <t>Trgovina na veliko tekstilom</t>
  </si>
  <si>
    <t>UKUPNI PRIHODI (AOP 001+289)</t>
  </si>
  <si>
    <t>UKUPNI RASHODI (AOP 281+341)</t>
  </si>
  <si>
    <t>Zajmovi inozemnim obrtnicima</t>
  </si>
  <si>
    <r>
      <t xml:space="preserve">Obrazac P-VRIO
</t>
    </r>
    <r>
      <rPr>
        <b/>
        <sz val="12"/>
        <color indexed="9"/>
        <rFont val="Arial"/>
        <family val="2"/>
        <charset val="238"/>
      </rPr>
      <t>(VP 156)</t>
    </r>
  </si>
  <si>
    <t>261,2646,2647, 2648,2655,2656</t>
  </si>
  <si>
    <t>Djelatnosti sportskih klubova</t>
  </si>
  <si>
    <t>Djelatnosti ustanova za njegu</t>
  </si>
  <si>
    <t>Emitiranje radijskog programa</t>
  </si>
  <si>
    <t>HRVATSKA VATROGASNA ZAJEDNICA</t>
  </si>
  <si>
    <t>Intelektualne i osobne usluge</t>
  </si>
  <si>
    <t>MINISTARSTVO KULTURE I MEDIJA</t>
  </si>
  <si>
    <t>MINISTARSTVO TURIZMA I SPORTA</t>
  </si>
  <si>
    <t>Obrazac RAS-funkcijski
VP 154</t>
  </si>
  <si>
    <t>Obveze za financijske rashode</t>
  </si>
  <si>
    <t>Obveze za financijsku imovinu</t>
  </si>
  <si>
    <t>Obveze za materijalne rashode</t>
  </si>
  <si>
    <t>Opskrba parom i klimatizacija</t>
  </si>
  <si>
    <t>Ostvareno u prethodnoj godini</t>
  </si>
  <si>
    <t>Pogrebne i srodne djelatnosti</t>
  </si>
  <si>
    <t>Porez na dobit od poduzetnika</t>
  </si>
  <si>
    <t>Porez na nasljedstva i darove</t>
  </si>
  <si>
    <t>Premije osiguranja zaposlenih</t>
  </si>
  <si>
    <t>Proizvodnja brusnih proizvoda</t>
  </si>
  <si>
    <t>Proizvodnja plemenitih metala</t>
  </si>
  <si>
    <t>Proizvodnja staklenih vlakana</t>
  </si>
  <si>
    <t>Prvi stupanj visoke naobrazbe</t>
  </si>
  <si>
    <t>Subvencije poljoprivrednicima</t>
  </si>
  <si>
    <t>Uzgoj ostalih goveda i bivola</t>
  </si>
  <si>
    <t>Vlastiti izvori (AOP 232+233)</t>
  </si>
  <si>
    <t>Zajmovi HZMO-u, HZZ-u, HZZO-u</t>
  </si>
  <si>
    <t>Iznos povećanja</t>
  </si>
  <si>
    <t>Jamčevni polozi</t>
  </si>
  <si>
    <t>LEVANJSKA VAROŠ</t>
  </si>
  <si>
    <t>Levanjska Varoš</t>
  </si>
  <si>
    <t>MURSKO SREDIŠĆE</t>
  </si>
  <si>
    <t>Mursko Središće</t>
  </si>
  <si>
    <t>Ostali smještaj</t>
  </si>
  <si>
    <t>Pošta i mjesto:</t>
  </si>
  <si>
    <t>SLAVONSKI ŠAMAC</t>
  </si>
  <si>
    <t>Slavonski Šamac</t>
  </si>
  <si>
    <t>Tekuće donacije</t>
  </si>
  <si>
    <t>Ulična rasvjeta</t>
  </si>
  <si>
    <t>Vađenje lignita</t>
  </si>
  <si>
    <t>Vađenje treseta</t>
  </si>
  <si>
    <t>ŠPIŠIĆ BUKOVICA</t>
  </si>
  <si>
    <t>Špišić Bukovica</t>
  </si>
  <si>
    <t>ŽUPA DUBROVAČKA</t>
  </si>
  <si>
    <t>Župa Dubrovačka</t>
  </si>
  <si>
    <t>Djelatnosti novinskih agencija</t>
  </si>
  <si>
    <t>Drugi stupanj visoke naobrazbe</t>
  </si>
  <si>
    <t>Financijski i fiskalni poslovi</t>
  </si>
  <si>
    <t>Naknade od financijske imovine</t>
  </si>
  <si>
    <t>Novac u banci (AOP 066 do 069)</t>
  </si>
  <si>
    <t>OSNOVNE UPUTE ZA UNOS PODATAKA</t>
  </si>
  <si>
    <t>Ostali porezi na robu i usluge</t>
  </si>
  <si>
    <t>Popravak komunikacijske opreme</t>
  </si>
  <si>
    <t>Prijevozna sredstva u pripremi</t>
  </si>
  <si>
    <t>Proizvedena dugotrajna imovina</t>
  </si>
  <si>
    <t>Proizvodnja mlinskih proizvoda</t>
  </si>
  <si>
    <t>Proizvodnja proizvoda od krzna</t>
  </si>
  <si>
    <t>Trezorski zapisi (AOP 451+452)</t>
  </si>
  <si>
    <t>USTAVNI SUD REPUBLIKE HRVATSKE</t>
  </si>
  <si>
    <t>Visoka naobrazba (AOP 119+120)</t>
  </si>
  <si>
    <t>Zajmovi inozemnim vladama u EU</t>
  </si>
  <si>
    <t>26464,26473, 26484,26554, 26564</t>
  </si>
  <si>
    <t>Dopunsko zdravstveno osiguranje</t>
  </si>
  <si>
    <t>MINISTARSTVO UNUTARNJIH POSLOVA</t>
  </si>
  <si>
    <t>Manjak prihoda (AOP 243 do 245)</t>
  </si>
  <si>
    <t>Naknade za bolest i invaliditet</t>
  </si>
  <si>
    <t>Ostali stalni porezi na imovinu</t>
  </si>
  <si>
    <t>Pomorski i obalni prijevoz robe</t>
  </si>
  <si>
    <t>Postrojenja i oprema u pripremi</t>
  </si>
  <si>
    <t>Pregled 
popunjenosti
obrazaca:</t>
  </si>
  <si>
    <t>Proizvodnja duhanskih proizvoda</t>
  </si>
  <si>
    <t>Proizvodnja gotove hrane i jela</t>
  </si>
  <si>
    <t xml:space="preserve">Proizvodnja sanitarne keramike </t>
  </si>
  <si>
    <t>Sudske i pravosudne djelatnosti</t>
  </si>
  <si>
    <t>Sufinanciranje cijene prijevoza</t>
  </si>
  <si>
    <t>Transakcije vezane za javni dug</t>
  </si>
  <si>
    <t>Državni proračun</t>
  </si>
  <si>
    <t>Filipović Marija</t>
  </si>
  <si>
    <t>GORNJI BOGIĆEVCI</t>
  </si>
  <si>
    <t>Gornji Bogićevci</t>
  </si>
  <si>
    <t>Lijevanje čelika</t>
  </si>
  <si>
    <t>MOŠĆENIČKA DRAGA</t>
  </si>
  <si>
    <t>Mošćenička Draga</t>
  </si>
  <si>
    <t>Obveze za čekove</t>
  </si>
  <si>
    <t>PLITVIČKA JEZERA</t>
  </si>
  <si>
    <t>Plitvička Jezera</t>
  </si>
  <si>
    <t>Prijelazni račun</t>
  </si>
  <si>
    <t>Računalne usluge</t>
  </si>
  <si>
    <t>STUBIČKE TOPLICE</t>
  </si>
  <si>
    <t>SVETI IVAN ŽABNO</t>
  </si>
  <si>
    <t>Stubičke Toplice</t>
  </si>
  <si>
    <t>Sveti Ivan Žabno</t>
  </si>
  <si>
    <t>VELIKO TRGOVIŠĆE</t>
  </si>
  <si>
    <t>Veliko Trgovišće</t>
  </si>
  <si>
    <t>ŠIBENSKO-KNINSKA</t>
  </si>
  <si>
    <t>Dani zajmovi tuzemnim obrtnicima</t>
  </si>
  <si>
    <t>Djelatnosti dnevne skrbi o djeci</t>
  </si>
  <si>
    <t>Djelatnosti prikazivanja filmova</t>
  </si>
  <si>
    <t>Kampovi i prostori za kampiranje</t>
  </si>
  <si>
    <t xml:space="preserve">Medicinske (zdravstvene) usluge </t>
  </si>
  <si>
    <t>Neproizvedena dugotrajna imovina</t>
  </si>
  <si>
    <t>Plemeniti metali i drago kamenje</t>
  </si>
  <si>
    <t>Porez na cestovna motorna vozila</t>
  </si>
  <si>
    <t>Poslovi javnog reda i sigurnosti</t>
  </si>
  <si>
    <t>Prerada i konzerviranje krumpira</t>
  </si>
  <si>
    <t>Proizvedena kratkotrajna imovina</t>
  </si>
  <si>
    <t>Proizvodnja sastavljenog parketa</t>
  </si>
  <si>
    <t>Sitni inventar (AOP 048+049-050)</t>
  </si>
  <si>
    <t>Zalihe za obavljanje djelatnosti</t>
  </si>
  <si>
    <t>Dani zajmovi inozemnim obrtnicima</t>
  </si>
  <si>
    <t>Djelatnosti upravljanja fondovima</t>
  </si>
  <si>
    <t>Djelatnosti vjerskih organizacija</t>
  </si>
  <si>
    <t>Emitiranje televizijskog programa</t>
  </si>
  <si>
    <t>Izdaci za obveznice (AOP 562+563)</t>
  </si>
  <si>
    <t>Kamate za izdane trezorske zapise</t>
  </si>
  <si>
    <t>Lijevanje ostalih obojenih metala</t>
  </si>
  <si>
    <t>MINISTARSTVO HRVATSKIH BRANITELJA</t>
  </si>
  <si>
    <t xml:space="preserve">Obveze (AOP 170+181+182+198+226) </t>
  </si>
  <si>
    <t>Ostali tuzemni vrijednosni papiri</t>
  </si>
  <si>
    <t>Ostalo ustupanje ljudskih resursa</t>
  </si>
  <si>
    <t>POVJERENSTVO ZA FISKALNU POLITIKU</t>
  </si>
  <si>
    <t>Proizvodnja industrijskih plinova</t>
  </si>
  <si>
    <t>Proizvodnja komunikacijske opreme</t>
  </si>
  <si>
    <t>Soboslikarski i staklarski radovi</t>
  </si>
  <si>
    <t>Zdravstvene i veterinarske usluge</t>
  </si>
  <si>
    <t>Članarine i norme</t>
  </si>
  <si>
    <t>Doprinosi za šume</t>
  </si>
  <si>
    <t>KLOŠTAR PODRAVSKI</t>
  </si>
  <si>
    <t>KNEŽEVI VINOGRADI</t>
  </si>
  <si>
    <t>KOPRIVNIČKI BREGI</t>
  </si>
  <si>
    <t>Kloštar Podravski</t>
  </si>
  <si>
    <t>Kneževi Vinogradi</t>
  </si>
  <si>
    <t>Koprivnički Bregi</t>
  </si>
  <si>
    <t>LIŠANE OSTROVIČKE</t>
  </si>
  <si>
    <t>Lišane Ostrovičke</t>
  </si>
  <si>
    <t>Lijevanje željeza</t>
  </si>
  <si>
    <t>POŽEŠKO-SLAVONSKA</t>
  </si>
  <si>
    <t>Proizvodnja obuće</t>
  </si>
  <si>
    <t>Proizvodnja žbuke</t>
  </si>
  <si>
    <t>SATNICA ĐAKOVAČKA</t>
  </si>
  <si>
    <t>Satnica Đakovačka</t>
  </si>
  <si>
    <t>Skladištenje robe</t>
  </si>
  <si>
    <t>VINODOLSKA OPĆINA</t>
  </si>
  <si>
    <t>Vinodolska Općina</t>
  </si>
  <si>
    <t>Šifarnik razdjela</t>
  </si>
  <si>
    <t>Šifra grada/opć.:</t>
  </si>
  <si>
    <t>Bolest i invaliditet (AOP 127+128)</t>
  </si>
  <si>
    <t>Doprinosi za mirovinsko osiguranje</t>
  </si>
  <si>
    <t>Gorivo i energija (AOP 040 do 045)</t>
  </si>
  <si>
    <t xml:space="preserve">Hladno oblikovanje i profiliranje </t>
  </si>
  <si>
    <t>Ispravak vrijednosti danih zajmova</t>
  </si>
  <si>
    <t>Kapitalne donacije iz EU sredstava</t>
  </si>
  <si>
    <t>Medicinska i laboratorijska oprema</t>
  </si>
  <si>
    <t>Oblikovanje i obrada ravnog stakla</t>
  </si>
  <si>
    <t>Ostale industrije (AOP 058 do 061)</t>
  </si>
  <si>
    <t>Ostale upravne pristojbe i naknade</t>
  </si>
  <si>
    <t>Ostali inozemni vrijednosni papiri</t>
  </si>
  <si>
    <t xml:space="preserve">Ostali tuzemni vrijednosni papiri </t>
  </si>
  <si>
    <t>Pomorski i obalni prijevoz putnika</t>
  </si>
  <si>
    <t>Porezi na imovinu (AOP 019 do 023)</t>
  </si>
  <si>
    <t>Primici za obveznice (AOP 510+511)</t>
  </si>
  <si>
    <t>Proizvodnja baterija i akumulatora</t>
  </si>
  <si>
    <t>Proizvodnja glazbenih instrumenata</t>
  </si>
  <si>
    <t>Proizvodnja gotove betonske smjese</t>
  </si>
  <si>
    <t>Proizvodnja koloranata i pigmenata</t>
  </si>
  <si>
    <t>Proizvodnja olova, cinka i kositra</t>
  </si>
  <si>
    <t>Proizvodnja vatrostalnih proizvoda</t>
  </si>
  <si>
    <t>Proizvodnja vojnih borbenih vozila</t>
  </si>
  <si>
    <t>Promet cjevovodima i ostali promet</t>
  </si>
  <si>
    <t>Rashodi za usluge (AOP 175 do 183)</t>
  </si>
  <si>
    <t>Trgovina ostalim motornim vozilima</t>
  </si>
  <si>
    <t>Usluge centara za njegu i oporavak</t>
  </si>
  <si>
    <t>Zajmovi - tuzemni (AOP 084 do 100)</t>
  </si>
  <si>
    <t>Zajmovi inozemnim vladama izvan EU</t>
  </si>
  <si>
    <t>Agencije za poslovanje nekretninama</t>
  </si>
  <si>
    <t>Dani zajmovi HZMO-u, HZZ-u i HZZO-u</t>
  </si>
  <si>
    <t>Dani zajmovi inozemnim vladama u EU</t>
  </si>
  <si>
    <t>Kamate za izdane obveznice u zemlji</t>
  </si>
  <si>
    <t>Kamate za ostale vrijednosne papire</t>
  </si>
  <si>
    <t>MINISTARSTVO ZNANOSTI I OBRAZOVANJA</t>
  </si>
  <si>
    <t>Obveze za ostale vrijednosne papire</t>
  </si>
  <si>
    <t>Obveze za tuzemne kredite i zajmove</t>
  </si>
  <si>
    <t>Opcije i drugi financijski derivati</t>
  </si>
  <si>
    <t>Ostala prirodna materijalna imovina</t>
  </si>
  <si>
    <t>Ostali vrijednosni papiri - tuzemni</t>
  </si>
  <si>
    <t>Postavljanje podnih i zidnih obloga</t>
  </si>
  <si>
    <t>Prerada i konzerviranje mesa peradi</t>
  </si>
  <si>
    <t>Prihodi od prodaje proizvoda i robe</t>
  </si>
  <si>
    <t>Proizvodnja ostalih obojenih metala</t>
  </si>
  <si>
    <t>Proizvodnja ostalog tekstila, d. n.</t>
  </si>
  <si>
    <t>Proizvodnja strojeva za metalurgiju</t>
  </si>
  <si>
    <t>Stalni porezi na nepokretnu imovinu</t>
  </si>
  <si>
    <t>UKUPAN MANJAK PRIHODA (AOP 404-403)</t>
  </si>
  <si>
    <t>Uzgoj konja, magaraca, mula i mazgi</t>
  </si>
  <si>
    <t>Zajmovi - inozemni (AOP 102 do 111)</t>
  </si>
  <si>
    <t>Zajmovi institucijama i tijelima EU</t>
  </si>
  <si>
    <t xml:space="preserve">    Broj pogrešaka</t>
  </si>
  <si>
    <t>KAŠTELIR - LABINCI</t>
  </si>
  <si>
    <t>KOPRIVNIČKI IVANEC</t>
  </si>
  <si>
    <t>Kaštelir - Labinci</t>
  </si>
  <si>
    <t>Koprivnički Ivanec</t>
  </si>
  <si>
    <t>MALINSKA-DUBAŠNICA</t>
  </si>
  <si>
    <t>Malinska-Dubašnica</t>
  </si>
  <si>
    <t>OSIJEČKO-BARANJSKA</t>
  </si>
  <si>
    <t>Ostale opće usluge</t>
  </si>
  <si>
    <t>Proizvodnja šećera</t>
  </si>
  <si>
    <t>Radovi na krovištu</t>
  </si>
  <si>
    <t>SISAČKO-MOSLAVAČKA</t>
  </si>
  <si>
    <t>SVETI PETAR U ŠUMI</t>
  </si>
  <si>
    <t>Službena putovanja</t>
  </si>
  <si>
    <t>Stanje 1. siječnja</t>
  </si>
  <si>
    <t>Sveti Petar u Šumi</t>
  </si>
  <si>
    <t>Šifra djelatnosti:</t>
  </si>
  <si>
    <t>Željeznički promet</t>
  </si>
  <si>
    <t>Životno osiguranje</t>
  </si>
  <si>
    <t>Diskont na izdane vrijednosne papire</t>
  </si>
  <si>
    <t>Iznajmljivanje videokaseta i diskova</t>
  </si>
  <si>
    <t xml:space="preserve">Kapitalne donacije (AOP 263 do 265) </t>
  </si>
  <si>
    <t>Obrada i zbrinjavanje opasnog otpada</t>
  </si>
  <si>
    <t>Obveze za inozemne kredite i zajmove</t>
  </si>
  <si>
    <t>Obveze za ostale financijske rashode</t>
  </si>
  <si>
    <t>Obveze za zaposlene (AOP 045 do 048)</t>
  </si>
  <si>
    <t>Ostali rashodi (AOP 258+262+266+272)</t>
  </si>
  <si>
    <t>Ostali vrijednosni papiri - inozemni</t>
  </si>
  <si>
    <t>Porez na tvrtku odnosno naziv tvrtke</t>
  </si>
  <si>
    <t>Premije na izdane vrijednosne papire</t>
  </si>
  <si>
    <t>Prijevozna sredstva (AOP 370 do 373)</t>
  </si>
  <si>
    <t>Proizvodnja farmaceutskih pripravaka</t>
  </si>
  <si>
    <t>Proizvodnja ostalih alatnih strojeva</t>
  </si>
  <si>
    <t>Rezanje, oblikovanje i obrada kamena</t>
  </si>
  <si>
    <t>URED PREDSJEDNIKA REPUBLIKE HRVATSKE</t>
  </si>
  <si>
    <t>Uzgoj usjeva za pripremanje napitaka</t>
  </si>
  <si>
    <t>Vrijednosni papiri (AOP 114+121-128)</t>
  </si>
  <si>
    <t>262,263,2643,2644,
2645,2653,2654,267</t>
  </si>
  <si>
    <t>262,263,2643,2644, 2645,2653,2654,267</t>
  </si>
  <si>
    <t>Dorada sjemena za sjemenski materijal</t>
  </si>
  <si>
    <t>Ispravak vrijednosti sitnog inventara</t>
  </si>
  <si>
    <t>Kupnja i prodaja vlastitih nekretnina</t>
  </si>
  <si>
    <t>Manjak prihoda poslovanja - preneseni</t>
  </si>
  <si>
    <t xml:space="preserve">Nespecijalizirana trgovina na veliko </t>
  </si>
  <si>
    <t>Obveze za subvencije (AOP 060 do 063)</t>
  </si>
  <si>
    <t>Oporaba posebno izdvojenih materijala</t>
  </si>
  <si>
    <t>Ostale telekomunikacijske djelatnosti</t>
  </si>
  <si>
    <t>Ostali prihodi od financijske imovine</t>
  </si>
  <si>
    <t>Porez i prirez na dohodak od kapitala</t>
  </si>
  <si>
    <t>Porez na dobit (AOP 013 do 016 - 017)</t>
  </si>
  <si>
    <t>Postrojenja i oprema (AOP 361 do 368)</t>
  </si>
  <si>
    <t>Proizvodnja ostalih proizvoda od gume</t>
  </si>
  <si>
    <t>Proizvodnja ostalih slavina i ventila</t>
  </si>
  <si>
    <t>Proizvodnja strojeva za obradu metala</t>
  </si>
  <si>
    <t>Proizvodnja vrata i prozora od metala</t>
  </si>
  <si>
    <t>Trgovina na veliko alatnim strojevima</t>
  </si>
  <si>
    <t>Trgovina na veliko satovima i nakitom</t>
  </si>
  <si>
    <t>UKUPNI RASHODI I IZDACI (AOP 404+518)</t>
  </si>
  <si>
    <t>DRŽAVNI INSPEKTORAT</t>
  </si>
  <si>
    <t>DUBROVAČKO PRIMORJE</t>
  </si>
  <si>
    <t>Dubrovačko Primorje</t>
  </si>
  <si>
    <t>Električna energija</t>
  </si>
  <si>
    <t>Hladno vučenje žice</t>
  </si>
  <si>
    <t>Izvođačka umjetnost</t>
  </si>
  <si>
    <t>Obveze za jamčevine</t>
  </si>
  <si>
    <t>Obveznice – tuzemne</t>
  </si>
  <si>
    <t>Ostala potraživanja</t>
  </si>
  <si>
    <t>Prerada čaja i kave</t>
  </si>
  <si>
    <t>Proizvodnja sječiva</t>
  </si>
  <si>
    <t>Račun iz rač. plana</t>
  </si>
  <si>
    <t>SVETI KRIŽ ZAČRETJE</t>
  </si>
  <si>
    <t>Sveti Križ Začretje</t>
  </si>
  <si>
    <t>Ulica i kućni broj:</t>
  </si>
  <si>
    <t>Uzgoj šećerne trske</t>
  </si>
  <si>
    <t>VARAŽDINSKE TOPLICE</t>
  </si>
  <si>
    <t>Varaždinske Toplice</t>
  </si>
  <si>
    <t>Višegodišnji nasadi</t>
  </si>
  <si>
    <t xml:space="preserve">Financijski rashodi (AOP 194+199+207) </t>
  </si>
  <si>
    <t>Gradnja stambenih i nestambenih zgrada</t>
  </si>
  <si>
    <t>Javni red i sigurnost (AOP 025 do 030)</t>
  </si>
  <si>
    <t>Kazne i upravne mjere (AOP 138 do 146)</t>
  </si>
  <si>
    <t>Naknade za prijevoz na posao i s posla</t>
  </si>
  <si>
    <t>Nematerijalna imovina (AOP 348 do 353)</t>
  </si>
  <si>
    <t>OBVEZE I VLASTITI IZVORI (AOP 169+229)</t>
  </si>
  <si>
    <t>Obrada i zbrinjavanje neopasnog otpada</t>
  </si>
  <si>
    <t>Obveze za kredite i zajmove - dospjele</t>
  </si>
  <si>
    <t>Obveze za nabavu nefinancijske imovine</t>
  </si>
  <si>
    <t>Obveze za zajmove od tuzemnih obrtnika</t>
  </si>
  <si>
    <t>Ostali kopneni prijevoz putnika, d. n.</t>
  </si>
  <si>
    <t>Ostali nespomenuti financijski rashodi</t>
  </si>
  <si>
    <t xml:space="preserve">Ostali nespomenuti rashodi poslovanja </t>
  </si>
  <si>
    <t>Primljeni zajmovi od tuzemnih obrtnika</t>
  </si>
  <si>
    <t>Priprema i predenje tekstilnih vlakana</t>
  </si>
  <si>
    <t>Proizvodnja nakita i srodnih proizvoda</t>
  </si>
  <si>
    <t>Proizvodnja ostalih crpki i kompresora</t>
  </si>
  <si>
    <t>Rashodi za zaposlene (AOP 150+155+156)</t>
  </si>
  <si>
    <t>Trgovina na veliko ostacima i otpacima</t>
  </si>
  <si>
    <t>UKUPNI PRIHODI I PRIMICI (AOP 403+410)</t>
  </si>
  <si>
    <t>Ugljen i ostala kruta mineralna goriva</t>
  </si>
  <si>
    <t>Vojna sredstva za jednokratnu upotrebu</t>
  </si>
  <si>
    <t>Dani zajmovi inozemnim vladama izvan EU</t>
  </si>
  <si>
    <t>Djelatnosti satelitske telekomunikacije</t>
  </si>
  <si>
    <t>Kamate za izdane obveznice u inozemstvu</t>
  </si>
  <si>
    <t>Kazne i druge mjere u kaznenom postupku</t>
  </si>
  <si>
    <t>MANJAK PRIHODA POSLOVANJA (AOP 281-001)</t>
  </si>
  <si>
    <t>Manjak prihoda od nefinancijske imovine</t>
  </si>
  <si>
    <t>Manjak primitaka od financijske imovine</t>
  </si>
  <si>
    <t>Obveze za rashode poslovanja - dospjele</t>
  </si>
  <si>
    <t>Obveze za vrijednosne papire - dospjele</t>
  </si>
  <si>
    <t>Obveze za zajmove od inozemnih obrtnika</t>
  </si>
  <si>
    <t>Ostali prihodi od nefinancijske imovine</t>
  </si>
  <si>
    <t>Ostali vrijednosni papiri (AOP 460+461)</t>
  </si>
  <si>
    <t>PRAVOBRANITELJ ZA OSOBE S INVALIDITETOM</t>
  </si>
  <si>
    <t>Prijevozna sredstva u cestovnom prometu</t>
  </si>
  <si>
    <t>Primljeni zajmovi od inozemnih obrtnika</t>
  </si>
  <si>
    <t>Proizvodnja strojeva za plastiku i gumu</t>
  </si>
  <si>
    <t>Promjene u obujmu imovine (AOP 019+026)</t>
  </si>
  <si>
    <t>Specijalizirane dizajnerske djelatnosti</t>
  </si>
  <si>
    <t>Zdravstvo (AOP 086+090+095+100+101+102)</t>
  </si>
  <si>
    <t>Dovršavanje tekstila</t>
  </si>
  <si>
    <t>Hladno vučenje šipki</t>
  </si>
  <si>
    <t>IZVJEŠTAJ O OBVEZAMA</t>
  </si>
  <si>
    <t>Inozemna vojna pomoć</t>
  </si>
  <si>
    <t>Istražne djelatnosti</t>
  </si>
  <si>
    <t>Obveznice – inozemne</t>
  </si>
  <si>
    <t>Osnovna istraživanja</t>
  </si>
  <si>
    <t>Ostale tekuće obveze</t>
  </si>
  <si>
    <t>Plaće za redovan rad</t>
  </si>
  <si>
    <t>Pomoć i njega u kući</t>
  </si>
  <si>
    <t>Središnje bankarstvo</t>
  </si>
  <si>
    <t>TRNOVEC BARTOLOVEČKI</t>
  </si>
  <si>
    <t>Trnovec Bartolovečki</t>
  </si>
  <si>
    <t>Uklanjanje građevina</t>
  </si>
  <si>
    <t>Usluge općih bolnica</t>
  </si>
  <si>
    <t xml:space="preserve">Višegodišnji nasadi </t>
  </si>
  <si>
    <t>Zračni prijevoz robe</t>
  </si>
  <si>
    <t>Šifarnik djelatnosti</t>
  </si>
  <si>
    <t>Dani zajmovi institucijama i tijelima EU</t>
  </si>
  <si>
    <t>Djelatnosti zabavnih i tematskih parkova</t>
  </si>
  <si>
    <t>HRVATSKA AKADEMIJA ZNANOSTI I UMJETNOSTI</t>
  </si>
  <si>
    <t>Ispravak vrijednosti vrijednosnih papira</t>
  </si>
  <si>
    <t>MANJAK PRIHODA I PRIMITAKA (AOP 630-629)</t>
  </si>
  <si>
    <t>Materijalna imovina - prirodna bogatstva</t>
  </si>
  <si>
    <t>Obveze za kredite i zajmove - nedospjele</t>
  </si>
  <si>
    <t>Organizacija izvedbe projekata za zgrade</t>
  </si>
  <si>
    <t>Ostala nematerijalna proizvedena imovina</t>
  </si>
  <si>
    <t>Povrat zajmova danih tuzemnim obrtnicima</t>
  </si>
  <si>
    <t>Prihodi od imovine (AOP 075+083+090+098)</t>
  </si>
  <si>
    <t>Trgovina na veliko duhanskim proizvodima</t>
  </si>
  <si>
    <t>Trgovina na veliko kemijskim proizvodima</t>
  </si>
  <si>
    <t>Usluge pripreme za tisak i objavljivanje</t>
  </si>
  <si>
    <t>Uzgoj sadnog materijala i ukrasnog bilja</t>
  </si>
  <si>
    <t>Bankarske usluge i usluge platnog prometa</t>
  </si>
  <si>
    <t>Ispravak vrijednosti postrojenja i opreme</t>
  </si>
  <si>
    <t>Kamate za izdane mjenice u stranoj valuti</t>
  </si>
  <si>
    <t>MINISTARSTVO VANJSKIH I EUROPSKIH POSLOVA</t>
  </si>
  <si>
    <t>Obveze za kredite i zajmove (AOP 199+216)</t>
  </si>
  <si>
    <t>Obveze za rashode poslovanja - nedospjele</t>
  </si>
  <si>
    <t>Obveze za vrijednosne papire - nedospjele</t>
  </si>
  <si>
    <t>Obveze za zajmove od inozemnih vlada u EU</t>
  </si>
  <si>
    <t>Ostale zabavne i rekreacijske djelatnosti</t>
  </si>
  <si>
    <t>Ostali prihodi od poreza (AOP 036 do 038)</t>
  </si>
  <si>
    <t xml:space="preserve">Porezi na robu i usluge (AOP 025 do 031) </t>
  </si>
  <si>
    <t>Povrat zajmova danih inozemnim obrtnicima</t>
  </si>
  <si>
    <t>Primljeni zajmovi od inozemnih vlada u EU</t>
  </si>
  <si>
    <t>Proizvodnja bicikala i invalidskih kolica</t>
  </si>
  <si>
    <t>Proizvodnja ostalih proizvoda od keramike</t>
  </si>
  <si>
    <t>Proizvodnja ostalih proizvoda od plastike</t>
  </si>
  <si>
    <t>Proizvodnja plastike u primarnim oblicima</t>
  </si>
  <si>
    <t>Proizvodnja rafiniranih naftnih proizvoda</t>
  </si>
  <si>
    <t>Proizvodnja uredskog materijala od papira</t>
  </si>
  <si>
    <t>Promjene u obujmu obveza (AOP 041 do 044)</t>
  </si>
  <si>
    <t>Trgovina na veliko parfemima i kozmetikom</t>
  </si>
  <si>
    <t>ZAVOD ZA SIGURNOST INFORMACIJSKIH SUSTAVA</t>
  </si>
  <si>
    <t>Zajmovi inozemnim kreditnim institucijama</t>
  </si>
  <si>
    <t>Mješovita proizvodnja</t>
  </si>
  <si>
    <t>Naknade za priključak</t>
  </si>
  <si>
    <t>Naziv općine /  grada</t>
  </si>
  <si>
    <t>Smanjenje zagađivanja</t>
  </si>
  <si>
    <t>VIROVITIČKO-PODRAVSKA</t>
  </si>
  <si>
    <t xml:space="preserve">Vađenje sirove nafte </t>
  </si>
  <si>
    <t>Dodatna ulaganja na postrojenjima i opremi</t>
  </si>
  <si>
    <t>Dodatna ulaganja na prijevoznim sredstvima</t>
  </si>
  <si>
    <t>Kamate za izdane trezorske zapise u zemlji</t>
  </si>
  <si>
    <t>Organizacija sastanaka i poslovnih sajmova</t>
  </si>
  <si>
    <t>Prihodi i rashodi od nefinancijske imovine</t>
  </si>
  <si>
    <t>Prihodi od kamata po vrijednosnim papirima</t>
  </si>
  <si>
    <t>Prihodi od zakupa i iznajmljivanja imovine</t>
  </si>
  <si>
    <t>Prijevozna sredstva (AOP 025 do 028 - 029)</t>
  </si>
  <si>
    <t>Subvencije poljoprivrednicima i obrtnicima</t>
  </si>
  <si>
    <t>Trgovina na veliko ostalim poluproizvodima</t>
  </si>
  <si>
    <t>Djelatnosti obveznoga socijalnog osiguranja</t>
  </si>
  <si>
    <t>Doprinosi za obvezno zdravstveno osiguranje</t>
  </si>
  <si>
    <t>Dugotrajna nefinancijska imovina u pripremi</t>
  </si>
  <si>
    <t>Ispravak ostalih vlastitih izvora za obveze</t>
  </si>
  <si>
    <t xml:space="preserve">Ispravak vrijednosti prijevoznih sredstava </t>
  </si>
  <si>
    <t>MINISTARSTVO MORA, PROMETA I INFRASTRUKTURE</t>
  </si>
  <si>
    <t>Obrazovanje nakon srednjeg koje nije visoko</t>
  </si>
  <si>
    <t>Obveze za zajmove od HZMO-a, HZZ-a i HZZO-a</t>
  </si>
  <si>
    <t>Opis promjene u odnosu na prethodnu verziju</t>
  </si>
  <si>
    <t>Ostali financijski rashodi (AOP 208 do 211)</t>
  </si>
  <si>
    <t>PRAVOBRANITELJ/ICA ZA RAVNOPRAVNOST SPOLOVA</t>
  </si>
  <si>
    <t>Postrojenja i oprema (AOP 015 do 022 - 023)</t>
  </si>
  <si>
    <t>Povrat zajmova danih HZMO-u, HZZ-u i HZZO-u</t>
  </si>
  <si>
    <t>Povrat zajmova danih inozemnim vladama u EU</t>
  </si>
  <si>
    <t>Primljeni zajmovi od HZMO-a, HZZ-a i HZZO-a</t>
  </si>
  <si>
    <t>Proizvodnja proizvoda od mesa i mesa peradi</t>
  </si>
  <si>
    <t>Ukupni rashodi poslovanja (AOP 148-279+280)</t>
  </si>
  <si>
    <t>DUBROVAČKO-NERETVANSKA</t>
  </si>
  <si>
    <t>KOPRIVNIČKO-KRIŽEVAČKA</t>
  </si>
  <si>
    <t>Kontrole Bilanca ––––&gt;</t>
  </si>
  <si>
    <t>MINISTARSTVO PRAVOSUĐA</t>
  </si>
  <si>
    <t>Opće medicinske usluge</t>
  </si>
  <si>
    <t>Potraživanja za poreze</t>
  </si>
  <si>
    <t>Prihodi državne uprave</t>
  </si>
  <si>
    <t>Stipendije i školarine</t>
  </si>
  <si>
    <t>Vađenje željeznih ruda</t>
  </si>
  <si>
    <t>Zakupnine za zemljišta</t>
  </si>
  <si>
    <t>Značenje oznake razine</t>
  </si>
  <si>
    <t xml:space="preserve">Djelatnosti agenata i posrednika osiguranja </t>
  </si>
  <si>
    <t xml:space="preserve">Doprinosi za obvezno zdravstveno osiguranje </t>
  </si>
  <si>
    <t>Ekonomski poslovi koji nisu drugdje svrstani</t>
  </si>
  <si>
    <t>Instaliranje industrijskih strojeva i opreme</t>
  </si>
  <si>
    <t>Kamate za ostale vrijednosne papire u zemlji</t>
  </si>
  <si>
    <t>Obrazovanje (AOP 111+114+117+118+121 do 124)</t>
  </si>
  <si>
    <t>Ostale naknade na temelju osiguranja u novcu</t>
  </si>
  <si>
    <t>Porez na kapitalne i financijske transakcije</t>
  </si>
  <si>
    <t>Proizvodnja elektroinstalacijskog materijala</t>
  </si>
  <si>
    <t>Proizvodnja osnovnih farmaceutskih proizvoda</t>
  </si>
  <si>
    <t>Rashodi za obranu koji nisu drugdje svrstani</t>
  </si>
  <si>
    <t>Trgovina na veliko farmaceutskim proizvodima</t>
  </si>
  <si>
    <t>Dionice i udjeli u glavnici (AOP 130+137-140)</t>
  </si>
  <si>
    <t>Gradski i prigradski kopneni prijevoz putnika</t>
  </si>
  <si>
    <t>Kapitalne donacije neprofitnim organizacijama</t>
  </si>
  <si>
    <t>Materijalni rashodi (AOP 161+166+174+184+185)</t>
  </si>
  <si>
    <t>Novac u banci i blagajni (AOP 065+070 do 072)</t>
  </si>
  <si>
    <t>Obveze za kamate za izdane vrijednosne papire</t>
  </si>
  <si>
    <t>Obveze za opcije i druge financijske derivate</t>
  </si>
  <si>
    <t>Obveze za rashode poslovanja (AOP 005 do 011)</t>
  </si>
  <si>
    <t>Obveze za rashode poslovanja (AOP 022 do 028)</t>
  </si>
  <si>
    <t>Obveze za zajmove od inozemnih vlada izvan EU</t>
  </si>
  <si>
    <t>Opcije i drugi financijski derivati - tuzemni</t>
  </si>
  <si>
    <t>Ostale naknade na temelju osiguranja u naravi</t>
  </si>
  <si>
    <t>Prihodi od HZZO-a na temelju ugovornih obveza</t>
  </si>
  <si>
    <t>Primljeni zajmovi od inozemnih vlada izvan EU</t>
  </si>
  <si>
    <t>Trgovina na veliko mesom i mesnim proizvodima</t>
  </si>
  <si>
    <t>Trgovina na veliko metalima i metalnim rudama</t>
  </si>
  <si>
    <t>Usluge obrazovanja koje nisu drugdje svrstane</t>
  </si>
  <si>
    <t>Vrijednosni papiri - tuzemni (AOP 115 do 120)</t>
  </si>
  <si>
    <t>Brojč. ozn. funk. klas.</t>
  </si>
  <si>
    <t>Osnovno čišćenje zgrada</t>
  </si>
  <si>
    <t>Predškolsko obrazovanje</t>
  </si>
  <si>
    <t>Procjena rizika i štete</t>
  </si>
  <si>
    <t>Računalno programiranje</t>
  </si>
  <si>
    <t>Službe javnog zdravstva</t>
  </si>
  <si>
    <t>Tekuće donacije u novcu</t>
  </si>
  <si>
    <t>Umjetničko stvaralaštvo</t>
  </si>
  <si>
    <t>Upravljačke djelatnosti</t>
  </si>
  <si>
    <t>Uzgoj ostalih životinja</t>
  </si>
  <si>
    <t>Vađenje kamenog ugljena</t>
  </si>
  <si>
    <t>Vađenje prirodnog plina</t>
  </si>
  <si>
    <t>Zračni prijevoz putnika</t>
  </si>
  <si>
    <t>Dani zajmovi inozemnim kreditnim institucijama</t>
  </si>
  <si>
    <t>Kamate za izdane trezorske zapise u inozemstvu</t>
  </si>
  <si>
    <t>Komunalni doprinosi i naknade (AOP 120 do 122)</t>
  </si>
  <si>
    <t>Naknade za mirovine i dodatke - posebni propis</t>
  </si>
  <si>
    <t>Obveze za financijske rashode (AOP 055 do 058)</t>
  </si>
  <si>
    <t>Obveze za financijske rashode (AOP 174 do 176)</t>
  </si>
  <si>
    <t>Obveze za financijsku imovinu (AOP 014 do 018)</t>
  </si>
  <si>
    <t>Obveze za financijsku imovinu (AOP 031 do 035)</t>
  </si>
  <si>
    <t>Obveze za financijsku imovinu (AOP 085 do 089)</t>
  </si>
  <si>
    <t>Obveze za materijalne rashode (AOP 050 do 053)</t>
  </si>
  <si>
    <t>Obveze za vrijednosne papire (AOP 183+190-197)</t>
  </si>
  <si>
    <t>Opcije i drugi financijski derivati - inozemni</t>
  </si>
  <si>
    <t>Prihodi po posebnim propisima (AOP 112 do 118)</t>
  </si>
  <si>
    <t>Uredski materijal i ostali materijalni rashodi</t>
  </si>
  <si>
    <t>Vrijednosni papiri - inozemni (AOP 122 do 127)</t>
  </si>
  <si>
    <t>Obveze za kamate na primljene kredite i zajmove</t>
  </si>
  <si>
    <t>Porez i prirez na dohodak od nesamostalnog rada</t>
  </si>
  <si>
    <t>Posredovanje u trgovini raznovrsnim proizvodima</t>
  </si>
  <si>
    <t>Povrat zajmova danih inozemnim vladama izvan EU</t>
  </si>
  <si>
    <t>Prihodi od poreza (AOP 003+012+018+024+032+035)</t>
  </si>
  <si>
    <t xml:space="preserve">Proizvodnja ostalih kemijskih proizvoda, d. n. </t>
  </si>
  <si>
    <t>Rekreacija, kultura i religija (AOP 104 do 109)</t>
  </si>
  <si>
    <t>Trgovina na veliko ostalim strojevima i opremom</t>
  </si>
  <si>
    <t>Zalihe vojnih sredstava za jednokratnu upotrebu</t>
  </si>
  <si>
    <t>&lt;–––– Povratak na RefStr</t>
  </si>
  <si>
    <t>DRŽAVNI URED ZA REVIZIJU</t>
  </si>
  <si>
    <t>Gradnja vodnih građevina</t>
  </si>
  <si>
    <t>Hoteli i sličan smještaj</t>
  </si>
  <si>
    <t>Oglašavanje preko medija</t>
  </si>
  <si>
    <t>Opće srednje obrazovanje</t>
  </si>
  <si>
    <t>Penali, ležarine i drugo</t>
  </si>
  <si>
    <t>Proizvodnja kožne odjeće</t>
  </si>
  <si>
    <t>Rad umjetničkih objekata</t>
  </si>
  <si>
    <t>Tekuće donacije u naravi</t>
  </si>
  <si>
    <t>Višak prihoda poslovanja</t>
  </si>
  <si>
    <t>Dodatna ulaganja za ostalu nefinancijsku imovinu</t>
  </si>
  <si>
    <t>Ispravak vrijednosti dionica i udjela u glavnici</t>
  </si>
  <si>
    <t>Kamate za ostale vrijednosne papire u inozemstvu</t>
  </si>
  <si>
    <t>Kamate za primljene zajmove od tuzemnih obrtnika</t>
  </si>
  <si>
    <t>Manjak prihoda - preneseni (AOP 285+401-284-400)</t>
  </si>
  <si>
    <t>Plemeniti metali i ostale pohranjene vrijednosti</t>
  </si>
  <si>
    <t>Povrat zajmova danih institucijama i tijelima EU</t>
  </si>
  <si>
    <t xml:space="preserve">Prihodi od financijske imovine (AOP 076 do 082) </t>
  </si>
  <si>
    <t>Rashodi za materijal i energiju (AOP 167 do 173)</t>
  </si>
  <si>
    <t>Zajmovi kreditnim institucijama u javnom sektoru</t>
  </si>
  <si>
    <t>Djelatnosti organizatora putovanja (turoperatora)</t>
  </si>
  <si>
    <t>Ispravak vlastitih izvora za obveze (AOP 235+236)</t>
  </si>
  <si>
    <t>Ispravak vrijednosti obveza za vrijednosne papire</t>
  </si>
  <si>
    <t>Izdaci za ostale vrijednosne papire (AOP 568+569)</t>
  </si>
  <si>
    <t>Obveze za nabavu nefinancijske imovine - dospjele</t>
  </si>
  <si>
    <t>Opcije i drugi financijski derivati (AOP 457+458)</t>
  </si>
  <si>
    <t>Prihodi od nefinancijske imovine (AOP 084 do 089)</t>
  </si>
  <si>
    <t>Primci za ostale vrijednosne papire (AOP 516+517)</t>
  </si>
  <si>
    <t>Proizvedena kratkotrajna imovina (AOP 059 do 062)</t>
  </si>
  <si>
    <t>Proizvodnja ostalih organskih osnovnih kemikalija</t>
  </si>
  <si>
    <t xml:space="preserve">Proizvodnja ostalih prijevoznih sredstava, d. n. </t>
  </si>
  <si>
    <t>Proizvodnja ostalih proizvoda od papira i kartona</t>
  </si>
  <si>
    <t>Adresa e-pošte obveznika:</t>
  </si>
  <si>
    <t>Kontrolni broj izvještaja</t>
  </si>
  <si>
    <t>Obvezni analitički podaci</t>
  </si>
  <si>
    <t>Odgođeno plaćanje rashoda</t>
  </si>
  <si>
    <t>Plaće za prekovremeni rad</t>
  </si>
  <si>
    <t>Potraživanja za doprinose</t>
  </si>
  <si>
    <t xml:space="preserve">Proizvodnja radne odjeće </t>
  </si>
  <si>
    <t>Trgovina na veliko pićima</t>
  </si>
  <si>
    <t>Željeznički prijevoz robe</t>
  </si>
  <si>
    <t xml:space="preserve">Doprinosi za zdravstveno osiguranje (AOP 041+042) </t>
  </si>
  <si>
    <t>Nematerijalna proizvedena imovina (AOP 383 do 386)</t>
  </si>
  <si>
    <t>Neproizvedena dugotrajna imovina (AOP 004+005-006)</t>
  </si>
  <si>
    <t>Ostala nefinancijska dugotrajna imovina u pripremi</t>
  </si>
  <si>
    <t>Prihodi od kamata na dane zajmove (AOP 091 do 097)</t>
  </si>
  <si>
    <t xml:space="preserve">Proizvodnja ostalih prehrambenih proizvoda, d. n. </t>
  </si>
  <si>
    <t>Vlastiti izvori (AOP 230 + 238 - 242 + 246 do 248)</t>
  </si>
  <si>
    <t xml:space="preserve">Iznajmljivanje i davanje u zakup (leasing) kamiona </t>
  </si>
  <si>
    <t>Kamate za primljene zajmove od drugih razina vlasti</t>
  </si>
  <si>
    <t>Kamate za primljene zajmove od inozemnih vlada u EU</t>
  </si>
  <si>
    <t>Kazne, upravne mjere i ostali prihodi (AOP 137+147)</t>
  </si>
  <si>
    <t>Manjak primitaka od financijske imovine - preneseni</t>
  </si>
  <si>
    <t>Nefinancijska imovina (AOP 003+007+046+047+051+058)</t>
  </si>
  <si>
    <t>Obveze za nabavu nefinancijske imovine - nedospjele</t>
  </si>
  <si>
    <t>Ostala nematerijalna proizvedena imovina u pripremi</t>
  </si>
  <si>
    <t>Proizvodnja ostalih anorganskih osnovnih kemikalija</t>
  </si>
  <si>
    <t>Proizvodnja strojeva za industriju papira i kartona</t>
  </si>
  <si>
    <t>Adresa e-pošte za kontakt:</t>
  </si>
  <si>
    <t>Djelatnosti vozačkih škola</t>
  </si>
  <si>
    <t>Doprinosi za zapošljavanje</t>
  </si>
  <si>
    <t xml:space="preserve">Izdaci za jamčevne pologe </t>
  </si>
  <si>
    <t>Izdavanje računalnih igara</t>
  </si>
  <si>
    <t>Izvanbilančni zapisi (= 0)</t>
  </si>
  <si>
    <t>Kapitalne pomoći zadrugama</t>
  </si>
  <si>
    <t>Kazne za devizne prekršaje</t>
  </si>
  <si>
    <t>Kazne za porezne prekršaje</t>
  </si>
  <si>
    <t>Naknade za dječji doplatak</t>
  </si>
  <si>
    <t>Obveze za čekove i mjenice</t>
  </si>
  <si>
    <t>Opći poslovi vezani uz rad</t>
  </si>
  <si>
    <t>Ostali građevinski objekti</t>
  </si>
  <si>
    <t>Ostvareno u tekućoj godini</t>
  </si>
  <si>
    <t>Pomoć nezaposlenim osobama</t>
  </si>
  <si>
    <t>Pomoćne usluge u šumarstvu</t>
  </si>
  <si>
    <t>Popravak električne opreme</t>
  </si>
  <si>
    <t>Potraživanja od zaposlenih</t>
  </si>
  <si>
    <t>Potraživanja za predujmove</t>
  </si>
  <si>
    <t>Prihodi od pruženih usluga</t>
  </si>
  <si>
    <t>Proizvodnja šupljeg stakla</t>
  </si>
  <si>
    <t>Proizvodnja eteričnih ulja</t>
  </si>
  <si>
    <t>Proizvodnja metla i četaka</t>
  </si>
  <si>
    <t>Proizvodnja vina od grožđa</t>
  </si>
  <si>
    <t>Rezerviranja viška prihoda</t>
  </si>
  <si>
    <t>Službe rekreacije i sporta</t>
  </si>
  <si>
    <t>Troškovi sudskih postupaka</t>
  </si>
  <si>
    <t>Uredska oprema i namještaj</t>
  </si>
  <si>
    <t>Zajmovi državnom proračunu</t>
  </si>
  <si>
    <t>Dani zajmovi drugim razinama vlasti (AOP 546 do 552)</t>
  </si>
  <si>
    <t>Dionice i udjeli u glavnici - inozemni (AOP 138+139)</t>
  </si>
  <si>
    <t>Kamate za izdane vrijednosne papire (AOP 195 do 198)</t>
  </si>
  <si>
    <t>Kamate za primljene zajmove od HZMO-a, HZZ-a, HZZO-a</t>
  </si>
  <si>
    <t xml:space="preserve">Manjak prihoda od nefinancijske imovine - preneseni </t>
  </si>
  <si>
    <t>Obveze za kredite od inozemnih kreditnih institucija</t>
  </si>
  <si>
    <t>Obveze za zajmove po faktoringu od tuzemnih obrtnika</t>
  </si>
  <si>
    <t>Porez i prirez na dohodak od samostalnih djelatnosti</t>
  </si>
  <si>
    <t>Primljeni krediti od inozemnih kreditnih institucija</t>
  </si>
  <si>
    <t>Upravne i administrativne pristojbe (AOP 107 do 110)</t>
  </si>
  <si>
    <t>Zajmovi ostalim inozemnim financijskim institucijama</t>
  </si>
  <si>
    <t>Dani zajmovi kreditnim institucijama u javnom sektoru</t>
  </si>
  <si>
    <t>Djelatnosti izvanteritorijalnih organizacija i tijela</t>
  </si>
  <si>
    <t>Ispravak vrijednosti neproizvedene dugotrajne imovine</t>
  </si>
  <si>
    <t>Kamate za odobrene, a nerealizirane kredite i zajmove</t>
  </si>
  <si>
    <t>MANJAK PRIHODA OD NEFINANCIJSKE IMOVINE (AOP 341-289)</t>
  </si>
  <si>
    <t>Obveze za zajmove po faktoringu od inozemnih obrtnika</t>
  </si>
  <si>
    <t>Poslovi i usluge zdravstva koji nisu drugdje svrstani</t>
  </si>
  <si>
    <t>Prihodi od prodaje kratkotrajne nefinancijske imovine</t>
  </si>
  <si>
    <t>Proizvodnja metalnih konstrukcija i njihovih dijelova</t>
  </si>
  <si>
    <t>Promjene u vrijednosti i obujmu imovine (AOP 002+018)</t>
  </si>
  <si>
    <t xml:space="preserve">RASHODI POSLOVANJA (AOP 149+160+193+212+221+246+257) </t>
  </si>
  <si>
    <t>&lt;–––– Povratak na vrh lista</t>
  </si>
  <si>
    <t>DRŽAVNI ZAVOD ZA STATISTIKU</t>
  </si>
  <si>
    <t>Distribucija i skladištenje</t>
  </si>
  <si>
    <t xml:space="preserve">Izdvojena novčana sredstva </t>
  </si>
  <si>
    <t>Kapitalne pomoći obrtnicima</t>
  </si>
  <si>
    <t>Kazne za carinske prekršaje</t>
  </si>
  <si>
    <t>Obrada i prevlačenje metala</t>
  </si>
  <si>
    <t>Ostala izdavačka djelatnost</t>
  </si>
  <si>
    <t>Ostale djelatnosti čišćenja</t>
  </si>
  <si>
    <t xml:space="preserve">Posebni porezi i trošarine </t>
  </si>
  <si>
    <t>Tekuća godina / kraj godine</t>
  </si>
  <si>
    <t>URED PUČKOG PRAVOBRANITELJA</t>
  </si>
  <si>
    <t>Usluge protupožarne zaštite</t>
  </si>
  <si>
    <t>Dionice i udjeli u glavnici - tuzemni (AOP 131 do 136)</t>
  </si>
  <si>
    <t>Ispravak vrijednosti nematerijalne proizvedene imovine</t>
  </si>
  <si>
    <t>Kamate za primljene kredite i zajmove (AOP 200 do 206)</t>
  </si>
  <si>
    <t>Medicinski proizvodi, pribor i oprema (AOP 087 do 089)</t>
  </si>
  <si>
    <t>Obveze za kredite i zajmove - tuzemne (AOP 200 do 215)</t>
  </si>
  <si>
    <t>Obveze za kredite i zajmove od institucija i tijela EU</t>
  </si>
  <si>
    <t>Obvezni i preventivni zdravstveni pregledi zaposlenika</t>
  </si>
  <si>
    <t>Ostali nespomenuti rashodi poslovanja (AOP 186 do 192)</t>
  </si>
  <si>
    <t>Porez i prirez na dohodak (AOP 004 do 009 - 010 - 011)</t>
  </si>
  <si>
    <t>Povrat zajmova danih inozemnim kreditnim institucijama</t>
  </si>
  <si>
    <t>Prihodi od prodaje ostale prirodne materijalne imovine</t>
  </si>
  <si>
    <t>Primljeni krediti i zajmovi od institucija i tijela EU</t>
  </si>
  <si>
    <t>Proizvodnja elektromotora, generatora i transformatora</t>
  </si>
  <si>
    <t>Proizvodnja ostalih gotovih proizvoda od metala, d. n.</t>
  </si>
  <si>
    <t>Proizvodnja ostalih strojeva za posebne namjene, d. n.</t>
  </si>
  <si>
    <t>Proizvodnja pesticida i drugih agrokemijskih proizvoda</t>
  </si>
  <si>
    <t>Proizvodnja radijatora i kotlova za centralno grijanje</t>
  </si>
  <si>
    <t>Promjene u obujmu financijske imovine (AOP 027 do 033)</t>
  </si>
  <si>
    <t>Rudarstvo, mineralni resursi i ostala mineralna goriva</t>
  </si>
  <si>
    <t>za odabrano razdoblje i razinu obrazac se ne popunjava</t>
  </si>
  <si>
    <t>Izdaci za otplatu glavnice za izdane obveznice u zemlji</t>
  </si>
  <si>
    <t>Kamate za primljene zajmove od inozemnih vlada izvan EU</t>
  </si>
  <si>
    <t>Obveze za kredite i zajmove - inozemne (AOP 217 do 225)</t>
  </si>
  <si>
    <t>Obveze za nabavu nefinancijske imovine (AOP 080 do 083)</t>
  </si>
  <si>
    <t>Obveze za vrijednosne papire - tuzemne (AOP 184 do 189)</t>
  </si>
  <si>
    <t>Porez i prirez na dohodak od imovine i imovinskih prava</t>
  </si>
  <si>
    <t>Zajmovi  tuzemnim obrtnicima po protestiranim jamstvima</t>
  </si>
  <si>
    <t>Djelatnosti holding-društava</t>
  </si>
  <si>
    <t>Djelatnosti privatne zaštite</t>
  </si>
  <si>
    <t>Fasadni i štukaturski radovi</t>
  </si>
  <si>
    <t>Istraživanje i razvoj obrane</t>
  </si>
  <si>
    <t>Izvršna i zakonodavna tijela</t>
  </si>
  <si>
    <t xml:space="preserve">Knjigoveške i srodne usluge </t>
  </si>
  <si>
    <t>MINISTARSTVO DRŽAVNE IMOVINE</t>
  </si>
  <si>
    <t xml:space="preserve">Naknade šteta zaposlenicima </t>
  </si>
  <si>
    <t>Opće usluge (AOP 010 do 012)</t>
  </si>
  <si>
    <t>Plaće za posebne uvjete rada</t>
  </si>
  <si>
    <t>Prijenos električne energije</t>
  </si>
  <si>
    <t>Proizvodnja ambalaže od drva</t>
  </si>
  <si>
    <t>Proizvodnja igara i igračaka</t>
  </si>
  <si>
    <t>Proizvodnja peći i plamenika</t>
  </si>
  <si>
    <t>Vlastiti izvori iz proračuna</t>
  </si>
  <si>
    <t>Zajmovi gradskim proračunima</t>
  </si>
  <si>
    <t>a) Prekoračenje 1 do 60 dana</t>
  </si>
  <si>
    <t>Nematerijalna proizvedena imovina (AOP 041 do 044 - 045)</t>
  </si>
  <si>
    <t>Obveze za vrijednosne papire - inozemne (AOP 191 do 196)</t>
  </si>
  <si>
    <t>Otplata glavnice primljenih zajmova od tuzemnih obrtnika</t>
  </si>
  <si>
    <t>Prihodi od kamata na dane zajmove HZMO-u, HZZ-u i HZZO-u</t>
  </si>
  <si>
    <t>Prihodi od kamata na dane zajmove drugim razinama vlasti</t>
  </si>
  <si>
    <t>Prihodi od prodaje postrojenja i opreme (AOP 309 do 316)</t>
  </si>
  <si>
    <t>Promjene u obujmu nefinancijske imovine (AOP 020 do 025)</t>
  </si>
  <si>
    <t>Savjetovanje u vezi s poslovanjem i ostalim upravljanjem</t>
  </si>
  <si>
    <t>Trgovina na malo dijelovima i priborom za motorna vozila</t>
  </si>
  <si>
    <t>Trgovina na veliko ostalim uredskim strojevima i opremom</t>
  </si>
  <si>
    <t>Dani zajmovi ostalim inozemnim financijskim institucijama</t>
  </si>
  <si>
    <t>Financijska imovina (AOP 064+073+082+113+129+141+158+164)</t>
  </si>
  <si>
    <t>Materijalna imovina - prirodna bogatstva (AOP 344 do 346)</t>
  </si>
  <si>
    <t>Otplata glavnice primljenih zajmova od inozemnih obrtnika</t>
  </si>
  <si>
    <t xml:space="preserve">PRIHODI POSLOVANJA (AOP 002+039+045+074+105+123+130+136) </t>
  </si>
  <si>
    <t>Prihodi od prodaje nematerijalne imovine (AOP 296 do 301)</t>
  </si>
  <si>
    <t>Prihodi od prodaje prijevoznih sredstava (AOP 318 do 321)</t>
  </si>
  <si>
    <t xml:space="preserve">Proizvodnja ostalih dijelova i pribora za motorna vozila </t>
  </si>
  <si>
    <t xml:space="preserve">Proizvodnja ostalih proizvoda od betona, cementa i gipsa </t>
  </si>
  <si>
    <t>Upravljanje nekretninama uz naplatu ili na osnovi ugovora</t>
  </si>
  <si>
    <t>Vlastiti izvori i ispravak vlastitih izvora (AOP 231-234)</t>
  </si>
  <si>
    <t>Djelatnosti vatrogasne službe</t>
  </si>
  <si>
    <t>Istraživanje i razvoj: Promet</t>
  </si>
  <si>
    <t>Izvanbilančni zapisi - pasiva</t>
  </si>
  <si>
    <t>Kontrole obrasca P-VRIO ––––&gt;</t>
  </si>
  <si>
    <t>Kontrole obrasca PR-RAS ––––&gt;</t>
  </si>
  <si>
    <t>Obračunati prihodi poslovanja</t>
  </si>
  <si>
    <t>Opće djelatnosti javne uprave</t>
  </si>
  <si>
    <t>Ostalo novčarsko posredovanje</t>
  </si>
  <si>
    <t>Pomoć osobama s invaliditetom</t>
  </si>
  <si>
    <t xml:space="preserve">Potraživanja za dane zajmove </t>
  </si>
  <si>
    <t>Službe emitiranja i izdavanja</t>
  </si>
  <si>
    <t>Ulaganja u računalne programe</t>
  </si>
  <si>
    <t>Umnožavanje snimljenih zapisa</t>
  </si>
  <si>
    <t>Zajmovi općinskim proračunima</t>
  </si>
  <si>
    <t>MINISTARSTVO REGIONALNOGA RAZVOJA I FONDOVA EUROPSKE UNIJE</t>
  </si>
  <si>
    <t>Obveze za rashode poslovanja (AOP 171 do 173 + 177 do 180)</t>
  </si>
  <si>
    <t>Ostale rezervacijske usluge i djelatnosti povezane s njima</t>
  </si>
  <si>
    <t>Primljeni zajmovi od drugih razina vlasti (AOP 498 do 504)</t>
  </si>
  <si>
    <t>Proizvodnja filmova, videofilmova i televizijskog programa</t>
  </si>
  <si>
    <t>Proizvodnja ostalih nemetalnih mineralnih proizvoda, d. n.</t>
  </si>
  <si>
    <t xml:space="preserve">Trgovina automobilima i motornim vozilima lake kategorije </t>
  </si>
  <si>
    <t>Zajmovi  HZMO-u, HZZ-u i HZZO-u po protestiranim jamstvima</t>
  </si>
  <si>
    <t>Dani zajmovi tuzemnim obrtnicima po protestiranim jamstvima</t>
  </si>
  <si>
    <t>Distribucija filmova, videofilmova i televizijskog programa</t>
  </si>
  <si>
    <t>Ekonomski poslovi (AOP 032+035+039+046+050+056+057+062+070)</t>
  </si>
  <si>
    <t>Izdaci za dionice i udjele u glavnici (AOP 571+575+577+580)</t>
  </si>
  <si>
    <t>Izdaci za opcije i druge financijske derivate (AOP 565+566)</t>
  </si>
  <si>
    <t>Izdaci za otplatu glavnice za izdane obveznice u inozemstvu</t>
  </si>
  <si>
    <t>MINISTARSTVO ZA DEMOGRAFIJU, OBITELJ, MLADE I SOC. POLITIKU</t>
  </si>
  <si>
    <t>Obveze za kredite od kreditnih institucija u javnom sektoru</t>
  </si>
  <si>
    <t>Ostala trgovina na malo u nespecijaliziranim prodavaonicama</t>
  </si>
  <si>
    <t>Otplata glavnice primljenih zajmova od inozemnih vlada u EU</t>
  </si>
  <si>
    <t>Primljeni krediti od kreditnih institucija u javnom sektoru</t>
  </si>
  <si>
    <t>Rashodi za javni red i sigurnost koji nisu drugdje svrstani</t>
  </si>
  <si>
    <t>Trgovina na malo knjigama u specijaliziranim prodavaonicama</t>
  </si>
  <si>
    <t xml:space="preserve">Trgovina na veliko dijelovima i priborom za motorna vozila </t>
  </si>
  <si>
    <t>Zajmovi ostalim financijskim institucijama u javnom sektoru</t>
  </si>
  <si>
    <t>Djelatnosti knjižnica i arhiva</t>
  </si>
  <si>
    <t>Djelatnosti putničkih agencija</t>
  </si>
  <si>
    <t>Građevinski objekti u pripremi</t>
  </si>
  <si>
    <t>Istraživanje rudnih bogatstava</t>
  </si>
  <si>
    <t>Oprema za održavanje i zaštitu</t>
  </si>
  <si>
    <t>Pomoć obiteljima i kućanstvima</t>
  </si>
  <si>
    <t>Pripremni radovi na gradilištu</t>
  </si>
  <si>
    <t>Proizvodnja oružja i streljiva</t>
  </si>
  <si>
    <t>Proizvodnja ostalog namještaja</t>
  </si>
  <si>
    <t>Tehničko ispitivanje i analiza</t>
  </si>
  <si>
    <t>Trgovina električnom energijom</t>
  </si>
  <si>
    <t xml:space="preserve">Ulaganja u računalne programe </t>
  </si>
  <si>
    <t>Višak prihoda (AOP 239 do 241)</t>
  </si>
  <si>
    <t>b) Prekoračenje 61 do 180 dana</t>
  </si>
  <si>
    <t>d) Prekoračenje preko 360 dana</t>
  </si>
  <si>
    <t>Dugotrajna nefinancijska imovina u pripremi (AOP 052 do 057)</t>
  </si>
  <si>
    <t>Izdaci za otplatu glavnice za izdane obveznice (AOP 620+621)</t>
  </si>
  <si>
    <t>Manjak prihoda i primitaka - preneseni (AOP 408-407+628-627)</t>
  </si>
  <si>
    <t>Povrat zajmova danih drugim razinama vlasti (AOP 438 do 444)</t>
  </si>
  <si>
    <t>Primici od izdanih vrijednosnih papira (AOP 450+453+456+459)</t>
  </si>
  <si>
    <t>Primici za opcije i druge financijske derivate (AOP 513+514)</t>
  </si>
  <si>
    <t>Proizvedena dugotrajna imovina (AOP 008+014+024+030+036+040)</t>
  </si>
  <si>
    <t>Rashodi za nabavu proizvedene kratkotrajne imovine (AOP 392)</t>
  </si>
  <si>
    <t>Trgovina na malo tekstilom u specijaliziranim prodavaonicama</t>
  </si>
  <si>
    <t>Djelatnosti poslovnih organizacija i organizacija poslodavaca</t>
  </si>
  <si>
    <t>Izdaci za ulaganja u vrijednosne papire (AOP 558+561+564+567)</t>
  </si>
  <si>
    <t>Kontrolni zbroj (AOP 001+018+024+031+071+078+085+103+110+125)</t>
  </si>
  <si>
    <t>Otplata glavnice primljenih zajmova od HZMO-a, HZZ-a i HZZO-a</t>
  </si>
  <si>
    <t>Povrat zajmova danih kreditnim institucijama u javnom sektoru</t>
  </si>
  <si>
    <t>Prihodi od prodaje proizvedene kratkotrajne imovine (AOP 340)</t>
  </si>
  <si>
    <t>Promjene u vrijednosti (revalorizacija) imovine (AOP 003+010)</t>
  </si>
  <si>
    <t>Zajmovi tuzemnim kreditnim institucijama izvan javnog sektora</t>
  </si>
  <si>
    <t>Dani zajmovi državnom proračunu</t>
  </si>
  <si>
    <t>Djelatnosti kockanja i klađenja</t>
  </si>
  <si>
    <t>Djelatnosti stomatološke prakse</t>
  </si>
  <si>
    <t>Instrumenti, uređaji i strojevi</t>
  </si>
  <si>
    <t>Istraživanje i razvoj zdravstva</t>
  </si>
  <si>
    <t>MINISTARSTVO PRAVOSUĐA I UPRAVE</t>
  </si>
  <si>
    <t>Niže srednjoškolsko obrazovanje</t>
  </si>
  <si>
    <t>Ostala nespomenuta potraživanja</t>
  </si>
  <si>
    <t xml:space="preserve">Plaće (bruto) (AOP 151 do 154) </t>
  </si>
  <si>
    <t>Popravak namještaja i pokućstva</t>
  </si>
  <si>
    <t>Poslovanje financijskih tržišta</t>
  </si>
  <si>
    <t>Proizvodnja električne energije</t>
  </si>
  <si>
    <t>Tekuće donacije iz EU sredstava</t>
  </si>
  <si>
    <t>Tekuće pomoći inozemnim vladama</t>
  </si>
  <si>
    <t>Trgovina na veliko živom stokom</t>
  </si>
  <si>
    <t>Usluge promidžbe i informiranja</t>
  </si>
  <si>
    <t>Usluge specijalističkih bolnica</t>
  </si>
  <si>
    <t>Više srednjoškolsko obrazovanje</t>
  </si>
  <si>
    <t>Višenamjenski razvojni projekti</t>
  </si>
  <si>
    <t>Zajmovi županijskim proračunima</t>
  </si>
  <si>
    <t>c) Prekoračenje 181 do 360 dana</t>
  </si>
  <si>
    <t>Dani zajmovi HZMO-u, HZZ-u i HZZO-u po protestiranim jamstvima</t>
  </si>
  <si>
    <t>Izdaci za otplatu glavnice za izdane trezorske zapise u zemlji</t>
  </si>
  <si>
    <t>Kamate za primljene kredite od inozemnih kreditnih institucija</t>
  </si>
  <si>
    <t>MANJAK PRIMITAKA OD FINANCIJSKE IMOVINE I OBVEZA (AOP 518-410)</t>
  </si>
  <si>
    <t>Plemeniti metali i ostale pohranjene vrijednosti (AOP 389+390)</t>
  </si>
  <si>
    <t>Prihodi od prodaje nefinancijske imovine (AOP 290+302+335+339)</t>
  </si>
  <si>
    <t>Obveze za zajmove od ostalih inozemnih financijskih institucija</t>
  </si>
  <si>
    <t>Otplata glavnice primljenih zajmova od inozemnih vlada izvan EU</t>
  </si>
  <si>
    <t>Primljeni zajmovi od ostalih inozemnih financijskih institucija</t>
  </si>
  <si>
    <t>Promjene u vrijednosti (revalorizacija) obveza (AOP 036 do 039)</t>
  </si>
  <si>
    <t xml:space="preserve">Smanjenje zaliha proizvodnje i gotovih proizvoda (AOP 277-278) </t>
  </si>
  <si>
    <t>(potpis voditelja računovodstva)</t>
  </si>
  <si>
    <t>Bolničke službe (AOP 096 do 099)</t>
  </si>
  <si>
    <t>Distribucija električne energije</t>
  </si>
  <si>
    <t xml:space="preserve">Instrumenti, uređaji i strojevi </t>
  </si>
  <si>
    <t>Opće usluge vezane za službenike</t>
  </si>
  <si>
    <t>Proizvodnja ambalaže od plastike</t>
  </si>
  <si>
    <t>Savjetovanje u vezi s računalima</t>
  </si>
  <si>
    <t>Stručno usavršavanje zaposlenika</t>
  </si>
  <si>
    <t>Tekuće pomoći državnom proračunu</t>
  </si>
  <si>
    <t>Tekuće pomoći od inozemnih vlada</t>
  </si>
  <si>
    <t>Zaštita okoliša (AOP 072 do 077)</t>
  </si>
  <si>
    <t>Dani zajmovi ostalim financijskim institucijama u javnom sektoru</t>
  </si>
  <si>
    <t>Kamate za primljene kredite i zajmove od institucija i tijela EU</t>
  </si>
  <si>
    <t>Obveze za financijski leasing od inozemnih kreditnih institucija</t>
  </si>
  <si>
    <t>Porez na dobit po odbitku na kamate, dividende i udjele u dobiti</t>
  </si>
  <si>
    <t>Primljeni financijski leasing od inozemnih kreditnih institucija</t>
  </si>
  <si>
    <t>Rashodi za nabavu neproizvedene dugotrajne imovine (AOP 343+347)</t>
  </si>
  <si>
    <t>Povrat zajmova danih ostalim inozemnim financijskim institucijama</t>
  </si>
  <si>
    <t>Prihodi od prodaje neproizvedene dugotrajne imovine (AOP 291+295)</t>
  </si>
  <si>
    <t>Rashodi za nabavu nefinancijske imovine (AOP 342+354+387+391+393)</t>
  </si>
  <si>
    <t xml:space="preserve">Stanje zaliha proizvodnje i gotovih proizvoda na kraju razdoblja </t>
  </si>
  <si>
    <t>Trgovina na veliko poljoprivrednim strojevima, opremom i priborom</t>
  </si>
  <si>
    <t>Dani zajmovi gradskim proračunima</t>
  </si>
  <si>
    <t>GRAD ZAGREB (ZAGREBAČKA ŽUPANIJA)</t>
  </si>
  <si>
    <t>Ispravak vrijednosti potraživanja</t>
  </si>
  <si>
    <t>Istraživanje i razvoj obrazovanja</t>
  </si>
  <si>
    <t>Kapitalne pomoći (AOP 273 do 276)</t>
  </si>
  <si>
    <t xml:space="preserve">Kapitalne pomoći iz EU sredstava </t>
  </si>
  <si>
    <t>Komercijalni i blagajnički zapisi</t>
  </si>
  <si>
    <t xml:space="preserve">Obveze za naplaćene tuđe prihode </t>
  </si>
  <si>
    <t>Ostali završni građevinski radovi</t>
  </si>
  <si>
    <t>Prethodna godina / početak godine</t>
  </si>
  <si>
    <t>Proizvodnja kuhinjskog namještaja</t>
  </si>
  <si>
    <t>Proizvodnja ostale vanjske odjeće</t>
  </si>
  <si>
    <t>Specijalističke medicinske usluge</t>
  </si>
  <si>
    <t xml:space="preserve">Tekuće donacije (AOP 259 do 261) </t>
  </si>
  <si>
    <t>Uzgoj tropskog i suptropskog voća</t>
  </si>
  <si>
    <t>Vađenje uranovih i torijevih ruda</t>
  </si>
  <si>
    <t>Dani zajmovi tuzemnim kreditnim institucijama izvan javnog sektora</t>
  </si>
  <si>
    <t>Depoziti u tuzemnim kreditnim i ostalim financijskim institucijama</t>
  </si>
  <si>
    <t>Dionice i udjeli u glavnici kreditnih institucija u javnom sektoru</t>
  </si>
  <si>
    <t>Izdaci za otplatu glavnice za izdane trezorske zapise u inozemstvu</t>
  </si>
  <si>
    <t>Obveze za zajmove po faktoringu od inozemnih kreditnih institucija</t>
  </si>
  <si>
    <t>Trgovina na malo rabljenom robom u specijaliziranim prodavaonicama</t>
  </si>
  <si>
    <t>Depoziti u inozemnim kreditnim i ostalim financijskim institucijama</t>
  </si>
  <si>
    <t>Izdaci za otplatu glavnice za izdane trezorske zapise (AOP 617+618)</t>
  </si>
  <si>
    <t>Povrat danih zajmova tuzemnim obrtnicima po protestiranim jamstvima</t>
  </si>
  <si>
    <t>Proizvodnja karoserija za motorna vozila, prikolica i poluprikolica</t>
  </si>
  <si>
    <t>Usluge agencija, studentskog servisa (prijepisi, prijevodi i drugo)</t>
  </si>
  <si>
    <t>Dani zajmovi općinskim proračunima</t>
  </si>
  <si>
    <t>Djelatnosti opće medicinske prakse</t>
  </si>
  <si>
    <t>Državne upravne i sudske pristojbe</t>
  </si>
  <si>
    <t>Kapitalne pomoći inozemnim vladama</t>
  </si>
  <si>
    <t>Opći ekonomski i trgovački poslovi</t>
  </si>
  <si>
    <t>Popravak obuće i proizvoda od kože</t>
  </si>
  <si>
    <t>Potraživanja za prihode od imovine</t>
  </si>
  <si>
    <t>Potraživanja za prihode poslovanja</t>
  </si>
  <si>
    <t>Proizvodnja proizvoda koksnih peći</t>
  </si>
  <si>
    <t>Tekuće pomoći gradskim proračunima</t>
  </si>
  <si>
    <t>Trgovina na veliko voćem i povrćem</t>
  </si>
  <si>
    <t>UKUPAN VIŠAK PRIHODA (AOP 403-404)</t>
  </si>
  <si>
    <t>Usluge telefona, pošte i prijevoza</t>
  </si>
  <si>
    <t>Primici od prodaje dionica i udjela u glavnici (AOP 463+467+468+471)</t>
  </si>
  <si>
    <t>Rashodi za rekreaciju, kulturu i religiju koji nisu drugdje svrstani</t>
  </si>
  <si>
    <t>Trgovina na malo sportskom opremom u specijaliziranim prodavaonicama</t>
  </si>
  <si>
    <t>Kamate za primljene kredite od kreditnih institucija u javnom sektoru</t>
  </si>
  <si>
    <t>Ostala trgovina na malo novom robom u specijaliziranim prodavaonicama</t>
  </si>
  <si>
    <t>Prihodi od prodaje nematerijalne proizvedene imovine (AOP 331 do 334)</t>
  </si>
  <si>
    <t>Promjene u vrijednosti (revalorizacija) i obujmu obveza (AOP 035+040)</t>
  </si>
  <si>
    <t>Trgovina na malo satovima i nakitom u specijaliziranim prodavaonicama</t>
  </si>
  <si>
    <t>Ukupno obveze za rashode poslovanja (AOP 044+049+054+059+064+069+074)</t>
  </si>
  <si>
    <t>Djelatnosti političkih organizacija</t>
  </si>
  <si>
    <t>Djelatnosti žičane telekomunikacije</t>
  </si>
  <si>
    <t>Doprinosi na plaće (AOP 157 do 159)</t>
  </si>
  <si>
    <t>Istraživanje i razvoj: Komunikacije</t>
  </si>
  <si>
    <t>Kapitalne pomoći državnom proračunu</t>
  </si>
  <si>
    <t>Kapitalne pomoći od inozemnih vlada</t>
  </si>
  <si>
    <t>Kapitalne pomoći poljoprivrednicima</t>
  </si>
  <si>
    <t>Naplaćeni prihodi budućih razdoblja</t>
  </si>
  <si>
    <t>Ostale naknade iz proračuna u novcu</t>
  </si>
  <si>
    <t>Ostale naknade troškova zaposlenima</t>
  </si>
  <si>
    <t>Pomoćne djelatnosti za uzgoj usjeva</t>
  </si>
  <si>
    <t>Porez na dobit po godišnjoj prijavi</t>
  </si>
  <si>
    <t>Porez na korištenje javnih površina</t>
  </si>
  <si>
    <t>Primici od povrata jamčevnih pologa</t>
  </si>
  <si>
    <t>Proizvodnja sokova od voća i povrća</t>
  </si>
  <si>
    <t>Proizvodnja zakovica i vijčane robe</t>
  </si>
  <si>
    <t>RH SIGURNOSNO-OBAVJEŠTAJNA AGENCIJA</t>
  </si>
  <si>
    <t>Religijske i druge službe zajednice</t>
  </si>
  <si>
    <t>Tekuće pomoći iz državnog proračuna</t>
  </si>
  <si>
    <t>Tekuće pomoći iz gradskih proračuna</t>
  </si>
  <si>
    <t>Tekuće pomoći općinskim proračunima</t>
  </si>
  <si>
    <t>Trgovina na veliko odjećom i obućom</t>
  </si>
  <si>
    <t>URED VIJEĆA ZA NACIONALNU SIGURNOST</t>
  </si>
  <si>
    <t xml:space="preserve">Uzgoj ostalih višegodišnjih usjeva </t>
  </si>
  <si>
    <t>Zaštita bioraznolikosti i krajolika</t>
  </si>
  <si>
    <t>AOP 064 mora biti jednak zbroju AOP-a: 664 i 665 u oba stupca podataka</t>
  </si>
  <si>
    <t>AOP 065 mora biti jednak zbroju AOP-a: 666 i 667 u oba stupca podataka</t>
  </si>
  <si>
    <t>MINISTARSTVO RADA, MIROVINSKOGA SUSTAVA, OBITELJI I SOCIJALNE POLITIKE</t>
  </si>
  <si>
    <t>Obveze za zajmove od ostalih financijskih institucija u javnom sektoru</t>
  </si>
  <si>
    <t>Otplata glavnice primljenih kredita od inozemnih kreditnih institucija</t>
  </si>
  <si>
    <t>Povrat danih zajmova HZMO-u, HZZ-u i HZZO-u po protestiranim jamstvima</t>
  </si>
  <si>
    <t>Primljeni zajmovi od ostalih financijskih institucija u javnom sektoru</t>
  </si>
  <si>
    <t>Proizvodnja homogeniziranih prehrambenih pripravaka i dijetetske hrane</t>
  </si>
  <si>
    <t>Rashodi za dodatna ulaganja na nefinancijskoj imovini (AOP 394 do 397)</t>
  </si>
  <si>
    <t>U _________________________________________, dana: ____.____.________.</t>
  </si>
  <si>
    <t>AOP 059 mora biti jednak zbroju AOP-a: 661 do 663 u oba stupca podataka</t>
  </si>
  <si>
    <t>AOP 067 mora biti jednak zbroju AOP-a: 668 do 671 u oba stupca podataka</t>
  </si>
  <si>
    <t>AOP 068 mora biti jednak zbroju AOP-a: 672 do 675 u oba stupca podataka</t>
  </si>
  <si>
    <t>Depoziti u kreditnim i ostalim financijskim institucijama (AOP 075+076)</t>
  </si>
  <si>
    <t>Izdaci za dane zajmove i depozite (AOP 520+525+528+532+533+540+545+553)</t>
  </si>
  <si>
    <t>Izdaci za otplatu glavnice za izdane ostale vrijednosne papire u zemlji</t>
  </si>
  <si>
    <t>Obveze za financijski leasing od kreditnih institucija u javnom sektoru</t>
  </si>
  <si>
    <t>Primljeni financijski leasing od kreditnih institucija u javnom sektoru</t>
  </si>
  <si>
    <t>Trgovina na malo audio i videoopremom u specijaliziranim prodavaonicama</t>
  </si>
  <si>
    <t>AGENCIJA ZA ZAŠTITU OSOBNIH PODATAKA</t>
  </si>
  <si>
    <t>Dani zajmovi županijskim proračunima</t>
  </si>
  <si>
    <t>Djelatnosti bežične telekomunikacije</t>
  </si>
  <si>
    <t>Građevinski objekti (AOP 356 do 359)</t>
  </si>
  <si>
    <t>Ostale naknade iz proračuna u naravi</t>
  </si>
  <si>
    <t>Popravak računala i periferne opreme</t>
  </si>
  <si>
    <t>Potraživanja za prihode iz proračuna</t>
  </si>
  <si>
    <t>Proizvodnja ambalaže od lakih metala</t>
  </si>
  <si>
    <t>Proizvodnja ostale električne opreme</t>
  </si>
  <si>
    <t>Tekuće pomoći HZMO-u, HZZ-u i HZZO-u</t>
  </si>
  <si>
    <t>Tekuće pomoći iz općinskih proračuna</t>
  </si>
  <si>
    <t>Tekuće pomoći unutar općeg proračuna</t>
  </si>
  <si>
    <t xml:space="preserve">Uzgoj ostalih jednogodišnjih usjeva </t>
  </si>
  <si>
    <t>Vađenje ostalih ruda i kamena, d. n.</t>
  </si>
  <si>
    <t>Vađenje ostalih ruda obojenih metala</t>
  </si>
  <si>
    <t>Višak prihoda poslovanja - preneseni</t>
  </si>
  <si>
    <t xml:space="preserve">Zajmovi međunarodnim organizacijama </t>
  </si>
  <si>
    <t>Iznajmljivanje i davanje u zakup (leasing) plovnih prijevoznih sredstava</t>
  </si>
  <si>
    <t>Iznajmljivanje i davanje u zakup (lea­sing) opreme za rekreaciju i sport</t>
  </si>
  <si>
    <t>Obveze za kredite od tuzemnih kreditnih institucija izvan javnog sektora</t>
  </si>
  <si>
    <t>Otplata glavnice primljenih kredita i zajmova od institucija i tijela EU</t>
  </si>
  <si>
    <t>Povrat zajmova danih ostalim financijskim institucijama u javnom sektoru</t>
  </si>
  <si>
    <t>Primljeni krediti od tuzemnih kreditnih institucija izvan javnog sektora</t>
  </si>
  <si>
    <t>Proizvodnja instrumenata i aparata za mjerenje, ispitivanje i navigaciju</t>
  </si>
  <si>
    <t>Proizvodnja motora i turbina, osim motora za zrakoplove i motorna vozila</t>
  </si>
  <si>
    <t>Trgovina na malo duhanskim proizvodima u specijaliziranim prodavaonicama</t>
  </si>
  <si>
    <t>Zajmovi ostalim tuzemnim financijskim institucijama izvan javnog sektora</t>
  </si>
  <si>
    <t>Izdaci za financijsku imovinu i otplate zajmova (AOP 519+557+570+583+615)</t>
  </si>
  <si>
    <t>Izdaci za otplatu glavnice za izdane vrijednosne papire (AOP 616+619+622)</t>
  </si>
  <si>
    <t>Kamate za primljene zajmove od ostalih inozemnih financijskih institucija</t>
  </si>
  <si>
    <t>Obveze za zajmove po faktoringu od kreditnih institucija u javnom sektoru</t>
  </si>
  <si>
    <t>Primici od prodaje vrijednosnih papira iz portfelja (AOP 506+509+512+515)</t>
  </si>
  <si>
    <t>Rashodi vezani za stanovanje i kom. pogodnosti koji nisu drugdje svrstani</t>
  </si>
  <si>
    <t>&lt;–––– Povratak na Referentnu stranicu</t>
  </si>
  <si>
    <t>Djelatnosti agencija za zapošljavanje</t>
  </si>
  <si>
    <t>Gradnja brodova i plutajućih objekata</t>
  </si>
  <si>
    <t>Kapitalne pomoći gradskim proračunima</t>
  </si>
  <si>
    <t>Kontrole između dva različita obrasca</t>
  </si>
  <si>
    <t>Održavanje i popravak motornih vozila</t>
  </si>
  <si>
    <t>Ostale tekuće obveze (AOP 075 do 078)</t>
  </si>
  <si>
    <t>Prelazak na Referentnu stranicu ––––&gt;</t>
  </si>
  <si>
    <t>Prijevozna sredstva u zračnom prometu</t>
  </si>
  <si>
    <t>Proizvodnja čeličnih cijevi i pribora</t>
  </si>
  <si>
    <t>Proizvodnja pripremljene stočne hrane</t>
  </si>
  <si>
    <t>Proizvodnja punih elektroničkih ploča</t>
  </si>
  <si>
    <t>Tekuće pomoći županijskim proračunima</t>
  </si>
  <si>
    <t>Uzgoj jezgričavog i koštuničavog voća</t>
  </si>
  <si>
    <t>Povrat zajmova danih tuzemnim kreditnim institucijama izvan javnog sektora</t>
  </si>
  <si>
    <t>Subvencije kreditnim i ostalim financijskim institucijama u javnom sektoru</t>
  </si>
  <si>
    <t>Izdaci za otplatu glavnice za izdane ostale vrijednosne papire u inozemstvu</t>
  </si>
  <si>
    <t>Obveze za financijski leasing od ostalih inozemnih financijskih institucija</t>
  </si>
  <si>
    <t>Primljeni financijski leasing od ostalih inozemnih financijskih institucija</t>
  </si>
  <si>
    <t>Proizvodnja parnih kotlova, osim kotlova za centralno grijanje toplom vodom</t>
  </si>
  <si>
    <t>U ___________________________________ dana _________________ 20____ godine.</t>
  </si>
  <si>
    <t>Zajmovi kreditnim institucijama u javnom sektoru po protestiranim jamstvima</t>
  </si>
  <si>
    <t>Inozemna ekonomska pomoć (AOP 007+008)</t>
  </si>
  <si>
    <t>Istraživanje i razvoj: Zaštita okoliša</t>
  </si>
  <si>
    <t>Kapitalne pomoći iz državnog proračuna</t>
  </si>
  <si>
    <t>Kapitalne pomoći iz gradskih proračuna</t>
  </si>
  <si>
    <t>Kapitalne pomoći općinskim proračunima</t>
  </si>
  <si>
    <t>Kontinuirani rashodi budućih razdoblja</t>
  </si>
  <si>
    <t>Naknade za priređivanje igara na sreću</t>
  </si>
  <si>
    <t>Opis šifre djelatnosti (prema NKD2007)</t>
  </si>
  <si>
    <t xml:space="preserve">Ostala prerađivačka industrija, d. n. </t>
  </si>
  <si>
    <t>Ostale djelatnosti zdravstvene zaštite</t>
  </si>
  <si>
    <t>Ostale prateće djelatnosti u prijevozu</t>
  </si>
  <si>
    <t>Ostali neraspoređeni prihodi od poreza</t>
  </si>
  <si>
    <t>Ostalo obrazovanje i poučavanje, d. n.</t>
  </si>
  <si>
    <t>Pomoći inozemnim vladama (AOP 223+224)</t>
  </si>
  <si>
    <t>Pomoćne djelatnosti za uzgoj životinja</t>
  </si>
  <si>
    <t>Popravak elektroničke i optičke opreme</t>
  </si>
  <si>
    <t>Popravak i održavanje brodova i čamaca</t>
  </si>
  <si>
    <t xml:space="preserve">Proizvodnja elektroničkih komponenata </t>
  </si>
  <si>
    <t>Proizvodnja gnojiva i dušičnih spojeva</t>
  </si>
  <si>
    <t>Proizvodnja keramičkih pločica i ploča</t>
  </si>
  <si>
    <t>Socijalna zaštita (AOP 126+129 do 136)</t>
  </si>
  <si>
    <t>Stanje na kraju izvještajnog razdoblja</t>
  </si>
  <si>
    <t>Tekuće pomoći iz županijskih proračuna</t>
  </si>
  <si>
    <t>Trgovina plinom distribucijskom mrežom</t>
  </si>
  <si>
    <t>Ugovorene kazne i ostale naknade šteta</t>
  </si>
  <si>
    <t>Višak prihoda od nefinancijske imovine</t>
  </si>
  <si>
    <t>Višak primitaka od financijske imovine</t>
  </si>
  <si>
    <t>Zajmovi inozemnim trgovačkim društvima</t>
  </si>
  <si>
    <t>Izdaci za otplatu glavnice za izdane ostale vrijednosne papire (AOP 623+624)</t>
  </si>
  <si>
    <t>Iznajmljivanje i davanje u zakup (leasing) poljoprivrednih strojeva i opreme</t>
  </si>
  <si>
    <t>Otplata glavnice po financijskom leasingu od inozemnih kreditnih institucija</t>
  </si>
  <si>
    <t>Otplata glavnice primljenih zajmova od drugih razina vlasti (AOP 608 do 614)</t>
  </si>
  <si>
    <t>Promjene u vrijednosti (revalorizacija) financijske imovine (AOP 011 do 017)</t>
  </si>
  <si>
    <t>Trgovina na malo glazbenim i videozapisima u specijaliziranim prodavaonicama</t>
  </si>
  <si>
    <t>Dani zajmovi ostalim tuzemnim financijskim institucijama izvan javnog sektora</t>
  </si>
  <si>
    <t>Dionice i udjeli u glavnici ostalih financijskih institucija u javnom sektoru</t>
  </si>
  <si>
    <t>Izdaci za depozite u kreditnim i ostalim financijskim institucijama - tuzemni</t>
  </si>
  <si>
    <t>Obveze za zajmove po faktoringu od ostalih inozemnih financijskih institucija</t>
  </si>
  <si>
    <t>Otplata glavnice primljenih kredita od kreditnih institucija u javnom sektoru</t>
  </si>
  <si>
    <t>Prihodi od kamata na dane zajmove po protestiranim jamstvima (AOP 099 do 104)</t>
  </si>
  <si>
    <t>Trgovina na malo mesom i mesnim proizvodima u specijaliziranim prodavaonicama</t>
  </si>
  <si>
    <t>AGENCIJA ZA ZAŠTITU TRŽIŠNOG NATJECANJA</t>
  </si>
  <si>
    <t>Djelatnosti mljekara i proizvođača sira</t>
  </si>
  <si>
    <t>Djelatnosti pripreme i usluživanja pića</t>
  </si>
  <si>
    <t>Gradnja cjevovoda za tekućine i plinove</t>
  </si>
  <si>
    <t>Istraživanje i razvoj socijalne zaštite</t>
  </si>
  <si>
    <t>Izvanbilančni zapisi - aktiva (AOP 251)</t>
  </si>
  <si>
    <t>Kapitalne pomoći HZMO-u, HZZ-u i HZZO-u</t>
  </si>
  <si>
    <t>Kapitalne pomoći iz općinskih proračuna</t>
  </si>
  <si>
    <t>Kazne za prekršaje na kulturnim dobrima</t>
  </si>
  <si>
    <t>Međusobne obveze proračunskih korisnika</t>
  </si>
  <si>
    <t>Obveze za zajmove od državnog proračuna</t>
  </si>
  <si>
    <t>Obveze za zajmove od gradskih proračuna</t>
  </si>
  <si>
    <t>Ostali građevinski instalacijski radovi</t>
  </si>
  <si>
    <t>Pomoći od inozemnih vlada (AOP 047+048)</t>
  </si>
  <si>
    <t>Potraživanja za dane zajmove - dospjela</t>
  </si>
  <si>
    <t>Povrat zajmova danih državnom proračunu</t>
  </si>
  <si>
    <t>Primljeni zajmovi od državnog proračuna</t>
  </si>
  <si>
    <t>Primljeni zajmovi od gradskih proračuna</t>
  </si>
  <si>
    <t>Proizvodnja škroba i škrobnih proizvoda</t>
  </si>
  <si>
    <t>Proizvodnja kablova od optičkih vlakana</t>
  </si>
  <si>
    <t>Proizvodnja mehaniziranoga ručnog alata</t>
  </si>
  <si>
    <t>Proizvodnja pletenih i kukičanih čarapa</t>
  </si>
  <si>
    <t>Proizvodnja računala i periferne opreme</t>
  </si>
  <si>
    <t>Tekuće donacije građanima i kućanstvima</t>
  </si>
  <si>
    <t>Trgovina na veliko cvijećem i sadnicama</t>
  </si>
  <si>
    <t>Trgovina na veliko uredskim namještajem</t>
  </si>
  <si>
    <t>VIŠAK PRIHODA I PRIMITAKA (AOP 629-630)</t>
  </si>
  <si>
    <t xml:space="preserve">VIŠAK PRIHODA POSLOVANJA (AOP 001-281) </t>
  </si>
  <si>
    <t>Djelatnosti posredovanja u poslovanju vrijednosnim papirima i robnim ugovorima</t>
  </si>
  <si>
    <t>Izdaci za depozite u kreditnim i ostalim financijskim institucijama - inozemni</t>
  </si>
  <si>
    <t>Prihodi od prodaje materijalne imovine - prirodnih bogatstava (AOP 292 do 294)</t>
  </si>
  <si>
    <t>Promjene u vrijednosti (revalorizacija) nefinancijske imovine (AOP 004 do 009)</t>
  </si>
  <si>
    <t>Rashodi za nabavu proizvedene dugotrajne imovine (AOP 355+360+369+374+379+382)</t>
  </si>
  <si>
    <t>Subvencije kreditnim i ostalim financijskim institucijama izvan javnog sektora</t>
  </si>
  <si>
    <t>Trgovina na malo telekomunikacijskom opremom u specijaliziranim prodavaonicama</t>
  </si>
  <si>
    <t>Prihodi od prodaje proizvedene dugotrajne imovine (AOP 303+308+317+322+327+330)</t>
  </si>
  <si>
    <t>Rashodi za nabavu plemenitih metala i ostalih pohranjenih vrijednosti (AOP 388)</t>
  </si>
  <si>
    <t>Trgovina na malo motornim gorivima i mazivima u specijaliziranim prodavaonicama</t>
  </si>
  <si>
    <t>Dani zajmovi međunarodnim organizacijama</t>
  </si>
  <si>
    <t>Djelatnosti za njegu i održavanje tijela</t>
  </si>
  <si>
    <t>Istraživanje i razvoj: Gorivo i energija</t>
  </si>
  <si>
    <t>Istraživanje i razvoj: Opće javne usluge</t>
  </si>
  <si>
    <t>Istraživanje i razvoj: Ostale industrije</t>
  </si>
  <si>
    <t xml:space="preserve">Kapitalne pomoći unutar općeg proračuna </t>
  </si>
  <si>
    <t>Kapitalne pomoći županijskim proračunima</t>
  </si>
  <si>
    <t>Naknade šteta pravnim i fizičkim osobama</t>
  </si>
  <si>
    <t>Naknade građanima i kućanstvima u naravi</t>
  </si>
  <si>
    <t xml:space="preserve">Naknade građanima i kućanstvima u novcu </t>
  </si>
  <si>
    <t>Obveze za zajmove od općinskih proračuna</t>
  </si>
  <si>
    <t>Ostale nespomenute izložbene vrijednosti</t>
  </si>
  <si>
    <t>Ostale osobne uslužne djelatnosti, d. n.</t>
  </si>
  <si>
    <t>Primljeni zajmovi od općinskih proračuna</t>
  </si>
  <si>
    <t>Proizvodnja magnetskih i optičkih medija</t>
  </si>
  <si>
    <t>Proizvodnja pletenih i kukičanih tkanina</t>
  </si>
  <si>
    <t>Srednjoškolsko obrazovanje (AOP 115+116)</t>
  </si>
  <si>
    <t>Tehničko i strukovno srednje obrazovanje</t>
  </si>
  <si>
    <t xml:space="preserve">Tekuće pomoći od HZMO-a, HZZ-a i HZZO-a </t>
  </si>
  <si>
    <t>Tekuće pomoći od institucija i tijela EU</t>
  </si>
  <si>
    <t>Umjetnička, literarna i znanstvena djela</t>
  </si>
  <si>
    <t>Vađenje minerala za kemikalije i gnojiva</t>
  </si>
  <si>
    <t>Dani zajmovi kreditnim institucijama u javnom sektoru po protestiranim jamstvima</t>
  </si>
  <si>
    <t>Kamate za primljene zajmove od ostalih financijskih institucija u javnom sektoru</t>
  </si>
  <si>
    <t>Prihodi od prodaje plemenitih metala i ostalih pohranjenih vrijednosti (AOP 336)</t>
  </si>
  <si>
    <t>Otplata glavnice primljenih zajmova od ostalih inozemnih financijskih institucija</t>
  </si>
  <si>
    <t>Frizerski saloni i saloni za uljepšavanje</t>
  </si>
  <si>
    <t>Kamate za izdane mjenice u domaćoj valuti</t>
  </si>
  <si>
    <t>Kapitalne pomoći iz županijskih proračuna</t>
  </si>
  <si>
    <t>Obveze za naknade građanima i kućanstvima</t>
  </si>
  <si>
    <t>Pomoćne uslužne djelatnosti u obrazovanju</t>
  </si>
  <si>
    <t>Potraživanja za dane zajmove - nedospjela</t>
  </si>
  <si>
    <t>Potraživanja za pomoći od inozemnih vlada</t>
  </si>
  <si>
    <t>Povrat zajmova danih gradskim proračunima</t>
  </si>
  <si>
    <t>Proizvodnja električne opreme za rasvjetu</t>
  </si>
  <si>
    <t>Skupljanje, pročišćavanje i opskrba vodom</t>
  </si>
  <si>
    <t>Službena, radna i zaštitna odjeća i obuća</t>
  </si>
  <si>
    <t>Sveukupno planiranje i statističke usluge</t>
  </si>
  <si>
    <t>Upravljanje računalnom opremom i sustavom</t>
  </si>
  <si>
    <t>Željeznički prijevoz putnika, međugradski</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</si>
  <si>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</si>
  <si>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</si>
  <si>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</si>
  <si>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Dionice i udjeli u glavnici inozemnih kreditnih i ostalih financijskih institucija</t>
  </si>
  <si>
    <t>Kamate za primljene kredite od tuzemnih kreditnih institucija izvan javnog sektora</t>
  </si>
  <si>
    <t>Obveze za financijski leasing od ostalih financijskih institucija u javnom sektoru</t>
  </si>
  <si>
    <t>Ostala trgovina na malo prehrambenim proizvodima u specijaliziranim prodavaonicama</t>
  </si>
  <si>
    <t>Primljeni financijski leasing od ostalih financijskih institucija u javnom sektoru</t>
  </si>
  <si>
    <t xml:space="preserve">Dionice i udjeli u glavnici inozemnih kreditnih i ostalih financijskih institucija </t>
  </si>
  <si>
    <t>Obveze za zajmove od ostalih tuzemnih financijskih institucija izvan javnog sektora</t>
  </si>
  <si>
    <t>Ostvareni prihodi iz dodatnog udjela poreza na dohodak za decentralizirane funkcije</t>
  </si>
  <si>
    <t>Otplata glavnice po financijskom leasingu od kreditnih institucija u javnom sektoru</t>
  </si>
  <si>
    <t>Posredovanje u trgovini strojevima, industrijskom opremom, brodovima i zrakoplovima</t>
  </si>
  <si>
    <t>Prihodi od kamata na dane zajmove drugim razinama vlasti po protestiranim jamstvima</t>
  </si>
  <si>
    <t>Primljeni zajmovi od ostalih tuzemnih financijskih institucija izvan javnog sektora</t>
  </si>
  <si>
    <t>Dodatna ulaganja na građevinskim objektima</t>
  </si>
  <si>
    <t>Građevinski objekti (AOP 009 do 012 - 013)</t>
  </si>
  <si>
    <t>Ispravak vrijednosti građevinskih objekata</t>
  </si>
  <si>
    <t>Kapitalne donacije građanima i kućanstvima</t>
  </si>
  <si>
    <t>Novac na računu kod Hrvatske narodne banke</t>
  </si>
  <si>
    <t>Obveze za zajmove od županijskih proračuna</t>
  </si>
  <si>
    <t>Povrat zajmova danih općinskim proračunima</t>
  </si>
  <si>
    <t>Prevoditeljske djelatnosti i usluge tumača</t>
  </si>
  <si>
    <t>Prijevoz robe unutrašnjim vodenim putovima</t>
  </si>
  <si>
    <t>Prijevozna sredstva u željezničkom prometu</t>
  </si>
  <si>
    <t>Primljeni zajmovi od županijskih proračuna</t>
  </si>
  <si>
    <t>Proizvodnja hidrauličnih pogonskih uređaja</t>
  </si>
  <si>
    <t>Proizvodnja začina i drugih dodataka hrani</t>
  </si>
  <si>
    <t>Tekuće pomoći od međunarodnih organizacija</t>
  </si>
  <si>
    <t>Trgovina na malo preko pošte ili interneta</t>
  </si>
  <si>
    <t>Usluge tekućeg i investicijskog održavanja</t>
  </si>
  <si>
    <t>Zajmovi inozemnim osiguravajućim društvima</t>
  </si>
  <si>
    <t>Obveze za financijski leasing od tuzemnih kreditnih institucija izvan javnog sektora</t>
  </si>
  <si>
    <t>Obveze za zajmove po faktoringu od ostalih financijskih institucija u javnom sektoru</t>
  </si>
  <si>
    <t>Prihodi od prodaje plemenitih metala i ostalih pohranjenih vrijednosti (AOP 337+338)</t>
  </si>
  <si>
    <t>Primljeni financijski leasing od tuzemnih kreditnih institucija izvan javnog sektora</t>
  </si>
  <si>
    <t>Izdaci za otplatu glavnice primljenih kredita i zajmova (AOP 584+589+593+595+602+607)</t>
  </si>
  <si>
    <t>Povrat zajmova danih ostalim tuzemnim financijskim institucijama izvan javnog sektora</t>
  </si>
  <si>
    <t>Primici od povrata depozita od kreditnih i ostalih financijskih institucija - tuzemni</t>
  </si>
  <si>
    <t>Ceste, željeznice i ostali prometni objekti</t>
  </si>
  <si>
    <t>Dani zajmovi državnom proračunu – dugoročni</t>
  </si>
  <si>
    <t>Dani zajmovi inozemnim trgovačkim društvima</t>
  </si>
  <si>
    <t xml:space="preserve">Kapitalne pomoći od HZMO-a, HZZ-a i HZZO-a </t>
  </si>
  <si>
    <t>Kapitalne pomoći od institucija i tijela EU</t>
  </si>
  <si>
    <t>Komercijalni i blagajnički zapisi – tuzemni</t>
  </si>
  <si>
    <t>Naknada za korištenje nefinancijske imovine</t>
  </si>
  <si>
    <t>Naknade za zdravstvenu zaštitu u inozemstvu</t>
  </si>
  <si>
    <t>Obračunati prihodi poslovanja - nenaplaćeni</t>
  </si>
  <si>
    <t>Obrazovanje i poučavanje u području kulture</t>
  </si>
  <si>
    <t>Odmarališta i slični objekti za kraći odmor</t>
  </si>
  <si>
    <t>Pomoći unutar općeg proračuna (AOP 229+230)</t>
  </si>
  <si>
    <t>Pomoćne djelatnosti u izvođačkoj umjetnosti</t>
  </si>
  <si>
    <t>Porodiljne naknade i oprema za novorođenčad</t>
  </si>
  <si>
    <t>Potraživanja za naknade koje se refundiraju</t>
  </si>
  <si>
    <t>Povrat poreza na dobit po godišnjoj prijavi</t>
  </si>
  <si>
    <t xml:space="preserve">Prijevozna sredstva u željezničkom prometu </t>
  </si>
  <si>
    <t>Proizvodnja furnira i ostalih ploča od drva</t>
  </si>
  <si>
    <t>Proizvodnja uređaja za dizanje i prenošenje</t>
  </si>
  <si>
    <t>Ukupni odljevi s novčanih računa i blagajni</t>
  </si>
  <si>
    <t>Usluge zaštite uz pomoć sigurnosnih sustava</t>
  </si>
  <si>
    <t xml:space="preserve">Uzgoj bobičastog, orašastog i ostalog voća </t>
  </si>
  <si>
    <t>AOP 647 je samo dio AOP-a 019 i mora biti manji ili jednak njemu u oba stupca podataka</t>
  </si>
  <si>
    <t>AOP 676 je samo dio AOP-a 082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</si>
  <si>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</si>
  <si>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</si>
  <si>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</si>
  <si>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</si>
  <si>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</si>
  <si>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</si>
  <si>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729 je samo dio AOP-a 211 i mora biti manji ili jednak njemu u oba stupca podataka</t>
  </si>
  <si>
    <t>AOP 785 je samo dio AOP-a 259 i mora biti manji ili jednak njemu u oba stupca podataka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</si>
  <si>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</si>
  <si>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</si>
  <si>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</si>
  <si>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</si>
  <si>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</si>
  <si>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AOP 850 je samo dio AOP-a 482 i mora biti manji ili jednak njemu u oba stupca podataka</t>
  </si>
  <si>
    <t>AOP 853 je samo dio AOP-a 484 i mora biti manji ili jednak njemu u oba stupca podataka</t>
  </si>
  <si>
    <t>AOP 857 je samo dio AOP-a 487 i mora biti manji ili jednak njemu u oba stupca podataka</t>
  </si>
  <si>
    <t>AOP 863 je samo dio AOP-a 490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</si>
  <si>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</si>
  <si>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</si>
  <si>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</si>
  <si>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883 je samo dio AOP-a 516 i mora biti manji ili jednak njemu u oba stupca podataka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</si>
  <si>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</si>
  <si>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</si>
  <si>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</si>
  <si>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</si>
  <si>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AOP 934 je samo dio AOP-a 591 i mora biti manji ili jednak njemu u oba stupca podataka</t>
  </si>
  <si>
    <t>AOP 937 je samo dio AOP-a 593 i mora biti manji ili jednak njemu u oba stupca podataka</t>
  </si>
  <si>
    <t>AOP 941 je samo dio AOP-a 597 i mora biti manji ili jednak njemu u oba stupca podataka</t>
  </si>
  <si>
    <t>AOP 947 je samo dio AOP-a 600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</si>
  <si>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</si>
  <si>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</si>
  <si>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</si>
  <si>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967 je samo dio AOP-a 623 i mora biti manji ili jednak njemu u oba stupca podataka</t>
  </si>
  <si>
    <t>Obveze za zajmove po faktoringu od tuzemnih kreditnih institucija izvan javnog sektora</t>
  </si>
  <si>
    <t>Primici od povrata depozita od kreditnih i ostalih financijskih institucija - inozemni</t>
  </si>
  <si>
    <t>Zajmovi ostalim financijskim institucijama u javnom sektoru po protestiranim jamstvima</t>
  </si>
  <si>
    <t>Iznajmljivanje i davanje u zakup (leasing) automobila i motornih vozila lake kategorije</t>
  </si>
  <si>
    <t>Proizvodnja zrakoplova i svemirskih letjelica te srodnih prijevoznih sredstava i opreme</t>
  </si>
  <si>
    <t>Agencije za promidžbu (reklamu i propagandu)</t>
  </si>
  <si>
    <t>Dani zajmovi tuzemnim obrtnicima – dugoročni</t>
  </si>
  <si>
    <t>Djelatnosti strukovnih članskih organizacija</t>
  </si>
  <si>
    <t>Istraživanje i razvoj: Javni red i sigurnost</t>
  </si>
  <si>
    <t>Izdavanje časopisa i periodičnih publikacija</t>
  </si>
  <si>
    <t>Izvanproračunski korisnik državnog proračuna</t>
  </si>
  <si>
    <t>Komercijalni i blagajnički zapisi – inozemni</t>
  </si>
  <si>
    <t>Komercijalni i blagajnički zapisi - inozemni</t>
  </si>
  <si>
    <t xml:space="preserve">Komercijalni i blagajnički zapisi - tuzemni </t>
  </si>
  <si>
    <t>MINISTARSTVO GOSPODARSTVA I ODRŽIVOG RAZVOJA</t>
  </si>
  <si>
    <t>Naknade troškova osobama izvan radnog odnosa</t>
  </si>
  <si>
    <t>Odnosi s javnošću i djelatnosti priopćivanja</t>
  </si>
  <si>
    <t>Opće javne usluge koje nisu drugdje svrstane</t>
  </si>
  <si>
    <t>Ostala prerada i konzerviranje voća i povrća</t>
  </si>
  <si>
    <t>Povrat zajmova danih županijskim proračunima</t>
  </si>
  <si>
    <t>Proizvodnja električnih aparata za kućanstvo</t>
  </si>
  <si>
    <t>Proizvodnja jabukovače i ostalih voćnih vina</t>
  </si>
  <si>
    <t>Proizvodnja ostale pletene i kukičane odjeće</t>
  </si>
  <si>
    <t>Službe za vanjske pacijente (AOP 091 do 094)</t>
  </si>
  <si>
    <t>Tekuće pomoći od izvanproračunskih korisnika</t>
  </si>
  <si>
    <t xml:space="preserve">Tekuće pomoći proračunu iz drugih proračuna </t>
  </si>
  <si>
    <t>Ukupni priljevi na novčane račune i blagajne</t>
  </si>
  <si>
    <t>Uređaji, strojevi i oprema za ostale namjene</t>
  </si>
  <si>
    <t>Višak/manjak prihoda (ne upisuje se podatak)</t>
  </si>
  <si>
    <t>Otplata glavnice primljenih zajmova od ostalih financijskih institucija u javnom sektoru</t>
  </si>
  <si>
    <t>Posredovanje u trgovini gorivima, rudama, metalima i industrijskim kemijskim proizvodima</t>
  </si>
  <si>
    <t>Povrat danih zajmova kreditnim institucijama u javnom sektoru po protestiranim jamstvima</t>
  </si>
  <si>
    <t>Proizvodnja ostalih proizvoda od drva, proizvoda od pluta, slame i pletarskih materijala</t>
  </si>
  <si>
    <t>Zajmovi tuzemnim kreditnim institucijama izvan javnog sektora po protestiranim jamstvima</t>
  </si>
  <si>
    <t>Djelatnosti koje slijede nakon proizvodnje filmova, videofilmova i televizijskog programa</t>
  </si>
  <si>
    <t>Primljeni povrati glavnice danih zajmova i depozita (AOP 412+417+420+424+425+432+437+445)</t>
  </si>
  <si>
    <t>DOM ZA STARIJE I NEMOĆNE OSOBE SLAVONSKI BROD</t>
  </si>
  <si>
    <t>Dani zajmovi državnom proračunu – kratkoročni</t>
  </si>
  <si>
    <t>Dani zajmovi gradskim proračunima – dugoročni</t>
  </si>
  <si>
    <t>Djelatnosti specijalističke medicinske prakse</t>
  </si>
  <si>
    <t>Gradnja čamaca za razonodu i sportskih čamaca</t>
  </si>
  <si>
    <t>Gradnja ostalih građevina niskogradnje, d. n.</t>
  </si>
  <si>
    <t>Izdavanje imenika i popisa korisničkih adresa</t>
  </si>
  <si>
    <t>Kapitalne pomoći od međunarodnih organizacija</t>
  </si>
  <si>
    <t>Naknade troškova zaposlenima (AOP 162 do 165)</t>
  </si>
  <si>
    <t>Novac na računu kod tuzemnih poslovnih banaka</t>
  </si>
  <si>
    <t>Opcije i drugi financijski derivati – tuzemni</t>
  </si>
  <si>
    <t>Ostale djelatnosti čišćenja zgrada i objekata</t>
  </si>
  <si>
    <t>Ostali tuzemni vrijednosni papiri - dugoročni</t>
  </si>
  <si>
    <t>POVJERENSTVO ZA ODLUČIVANJE O SUKOBU INTERESA</t>
  </si>
  <si>
    <t>Potraživanja od prodaje nefinancijske imovine</t>
  </si>
  <si>
    <t>Potraživanja za prihode poslovanja - dospjela</t>
  </si>
  <si>
    <t>Prijevoz putnika unutrašnjim vodenim putovima</t>
  </si>
  <si>
    <t xml:space="preserve">Proizvodnja čeličnih bačava i sličnih posuda </t>
  </si>
  <si>
    <t>SREDIŠNJI DRŽAVNI URED ZA DEMOGRAFIJU I MLADE</t>
  </si>
  <si>
    <t>Tekuće pomoći temeljem prijenosa EU sredstava</t>
  </si>
  <si>
    <t>Zajmovi trgovačkim društvima u javnom sektoru</t>
  </si>
  <si>
    <t>Otplata glavnice primljenih kredita od tuzemnih kreditnih institucija izvan javnog sektora</t>
  </si>
  <si>
    <t>Dani zajmovi ostalim financijskim institucijama u javnom sektoru po protestiranim jamstvima</t>
  </si>
  <si>
    <r>
      <t>Unaprijed plaćeni rashodi budući</t>
    </r>
    <r>
      <rPr>
        <sz val="8"/>
        <color indexed="9"/>
        <rFont val="Arial"/>
        <family val="2"/>
        <charset val="238"/>
      </rPr>
      <t>h razdoblja</t>
    </r>
  </si>
  <si>
    <t>Dani zajmovi općinskim proračunima – dugoročni</t>
  </si>
  <si>
    <t>Dani zajmovi tuzemnim obrtnicima – kratkoročni</t>
  </si>
  <si>
    <t>Kazne, penali i naknade štete (AOP 267 do 271)</t>
  </si>
  <si>
    <t>Naknade za bolest, invalidnost i smrtni slučaj</t>
  </si>
  <si>
    <t>Novac na računu kod inozemnih poslovnih banaka</t>
  </si>
  <si>
    <t>Obračunati prihodi - nenaplaćeni (AOP 286+402)</t>
  </si>
  <si>
    <t>Obveze za zajmove od međunarodnih organizacija</t>
  </si>
  <si>
    <t>Opće javne usluge (AOP 002+006+009+013 do 017)</t>
  </si>
  <si>
    <t>Opcije i drugi financijski derivati – inozemni</t>
  </si>
  <si>
    <t>Pokusno bušenje i sondiranje terena za gradnju</t>
  </si>
  <si>
    <t>Pomoći izravnanja za decentralizirane funkcije</t>
  </si>
  <si>
    <t>Porez i prirez na dohodak po godišnjoj prijavi</t>
  </si>
  <si>
    <t>Potraživanja za dane predujmove za EU projekte</t>
  </si>
  <si>
    <t>Potraživanja za dane zajmove (AOP 083+101-112)</t>
  </si>
  <si>
    <t>Primljeni zajmovi od međunarodnih organizacija</t>
  </si>
  <si>
    <t>Proizvodnja margarina i sličnih jestivih masti</t>
  </si>
  <si>
    <t>Proizvodnja neelektričnih aparata za kućanstvo</t>
  </si>
  <si>
    <t xml:space="preserve">Proizvodnja ostale odjeće i pribora za odjeću </t>
  </si>
  <si>
    <t>Proizvodnja proizvoda od žice, lanaca i opruga</t>
  </si>
  <si>
    <t xml:space="preserve">Trgovina na malo obućom i proizvodima od kože </t>
  </si>
  <si>
    <t>Trgovina na veliko sirovim i štavljenim kožama</t>
  </si>
  <si>
    <t>Višegodišnji nasadi i osnovno stado u pripremi</t>
  </si>
  <si>
    <t>Dani zajmovi tuzemnim kreditnim institucijama izvan javnog sektora po protestiranim jamstvima</t>
  </si>
  <si>
    <t>Iznajmljivanje i upravljanje vlastitim nekretninama ili nekretninama uzetim u zakup (leasing)</t>
  </si>
  <si>
    <t>Kamate za primljene zajmove od ostalih tuzemnih financijskih institucija izvan javnog sektora</t>
  </si>
  <si>
    <t>DRŽAVNO IZBORNO POVJERENSTVO REPUBLIKE HRVATSKE</t>
  </si>
  <si>
    <t>Dani zajmovi HZMO-u, HZZ-u i HZZO-u – dugoročni</t>
  </si>
  <si>
    <t>Dani zajmovi gradskim proračunima – kratkoročni</t>
  </si>
  <si>
    <t>Dani zajmovi inozemnim osiguravajućim društvima</t>
  </si>
  <si>
    <t xml:space="preserve">Kapitalne pomoći proračunu iz drugih proračuna </t>
  </si>
  <si>
    <t>Naknade građanima i kućanstvima iz EU sredstava</t>
  </si>
  <si>
    <t>Ostale djelatnosti pripreme i usluživanja hrane</t>
  </si>
  <si>
    <t>Ostale informacijske uslužne djelatnosti, d. n.</t>
  </si>
  <si>
    <t>Ostali vrijednosni papiri - tuzemni - dugoročni</t>
  </si>
  <si>
    <t>Potraživanja za prihode poslovanja - nedospjela</t>
  </si>
  <si>
    <t>Potraživanja za više plaćene poreze i doprinose</t>
  </si>
  <si>
    <t>Predškolsko i osnovno obrazovanje (AOP 112+113)</t>
  </si>
  <si>
    <t xml:space="preserve">Prerada i konzerviranje riba, rakova i školjki </t>
  </si>
  <si>
    <t>Uslužne djelatnosti u vezi s vodenim prijevozom</t>
  </si>
  <si>
    <t>Višak prihoda - preneseni (AOP 284+400-285-401)</t>
  </si>
  <si>
    <t>Otplata glavnice po financijskom leasingu od ostalih financijskih institucija u javnom sektoru</t>
  </si>
  <si>
    <t>Obveze za financijski leasing od ostalih tuzemnih financijskih institucija izvan javnog sektora</t>
  </si>
  <si>
    <t>Otplata glavnice primljenog financijskog leasinga od ostalih inozemnih financijskih institucija</t>
  </si>
  <si>
    <t>Primljeni financijski leasing od ostalih tuzemnih financijskih institucija izvan javnog sektora</t>
  </si>
  <si>
    <t>Dani zajmovi općinskim proračunima – kratkoročni</t>
  </si>
  <si>
    <t>Dani zajmovi županijskim proračunima – dugoročni</t>
  </si>
  <si>
    <t>Djelatnosti agencija za privremeno zapošljavanje</t>
  </si>
  <si>
    <t>Djelatnosti kućanstava koja zapošljavaju poslugu</t>
  </si>
  <si>
    <t>Djelatnosti ostalih članskih organizacija, d. n.</t>
  </si>
  <si>
    <t>Ispravak vlastitih izvora iz proračuna za obveze</t>
  </si>
  <si>
    <t>Kamate na oročena sredstva i depozite po viđenju</t>
  </si>
  <si>
    <t xml:space="preserve">Kapitalne pomoći od izvanproračunskih korisnika </t>
  </si>
  <si>
    <t>Kapitalne pomoći poljoprivrednicima i obrtnicima</t>
  </si>
  <si>
    <t>Kapitalne pomoći temeljem prijenosa EU sredstava</t>
  </si>
  <si>
    <t>MINISTARSTVO GOSPODARSTVA, PODUZETNIŠTVA I OBRTA</t>
  </si>
  <si>
    <t>Muzejski izlošci i predmeti prirodnih rijetkosti</t>
  </si>
  <si>
    <t>Ostale djelatnosti socijalne skrbi sa smještajem</t>
  </si>
  <si>
    <t>Ostvareno u izvještajnom razdoblju preth. godine</t>
  </si>
  <si>
    <t>Posredovanje u trgovini hranom, pićima i duhanom</t>
  </si>
  <si>
    <t>Potraživanja za prodana potraživanja (faktoring)</t>
  </si>
  <si>
    <t>Povrat zajmova danih međunarodnim organizacijama</t>
  </si>
  <si>
    <t>Proizvodnja pripremljene hrane za kućne ljubimce</t>
  </si>
  <si>
    <t>Proizvodnja proizvoda od gipsa za građevinarstvo</t>
  </si>
  <si>
    <t>Proizvodnja sirovog željeza, čelika i ferolegura</t>
  </si>
  <si>
    <t>SREDIŠNJI DRŽAVNI URED ZA SREDIŠNJU JAVNU NABAVU</t>
  </si>
  <si>
    <t>Subvencije trgovačkim društvima u javnom sektoru</t>
  </si>
  <si>
    <t>Uslužne djelatnosti u vezi s kopnenim prijevozom</t>
  </si>
  <si>
    <t>Uslužne djelatnosti u vezi sa zračnim prijevozom</t>
  </si>
  <si>
    <t>Štavljenje i obrada kože; dorada i bojenje krzna</t>
  </si>
  <si>
    <t>Iznajmljivanje i davanje u zakup (leasing) ostalih strojeva, opreme i materijalnih dobara, d. n.</t>
  </si>
  <si>
    <t>Otplata glavnice po financijskom leasingu od tuzemnih kreditnih institucija izvan javnog sektora</t>
  </si>
  <si>
    <t>Obveze za zajmove po faktoringu od ostalih tuzemnih financijskih institucija izvan javnog sektora</t>
  </si>
  <si>
    <t>Prihodi od kamata na dane zajmove kreditnim i ostalim financijskim institucijama u javnom sektoru</t>
  </si>
  <si>
    <r>
      <t xml:space="preserve">Tekuće pomoći </t>
    </r>
    <r>
      <rPr>
        <sz val="9"/>
        <rFont val="Arial"/>
        <family val="2"/>
        <charset val="238"/>
      </rPr>
      <t>temeljem prijenosa  EU sredstava</t>
    </r>
  </si>
  <si>
    <t>DRŽAVNI ZAVOD ZA RADIOLOŠKU I NUKLEARNU SIGURNOST</t>
  </si>
  <si>
    <t>Dani zajmovi HZMO-u, HZZ-u i HZZO-u – kratkoročni</t>
  </si>
  <si>
    <t>Gradnja željezničkih pruga i podzemnih željeznica</t>
  </si>
  <si>
    <t>Kamate za primljene zajmove od državnog proračuna</t>
  </si>
  <si>
    <t>Kamate za primljene zajmove od gradskih proračuna</t>
  </si>
  <si>
    <t>Kapitalne pomoći temeljem prijenosa  EU sredstava</t>
  </si>
  <si>
    <t>Obrazovanje koje se ne može definirati po stupnju</t>
  </si>
  <si>
    <t>Obveze za kazne, naknade šteta i kapitalne pomoći</t>
  </si>
  <si>
    <t>Ostvareno u izvještajnom razdoblju 
tekuće godine</t>
  </si>
  <si>
    <t>Pomoćne djelatnosti za ostalo rudarstvo i vađenje</t>
  </si>
  <si>
    <t>Poslije srednjoškolsko, ali ne visoko obrazovanje</t>
  </si>
  <si>
    <t>Proizvodnja ostale građevne stolarije i elemenata</t>
  </si>
  <si>
    <t>Proizvodnja proizvoda od betona za građevinarstvo</t>
  </si>
  <si>
    <t>Proizvodnja strojeva za poljoprivredu i šumarstvo</t>
  </si>
  <si>
    <t>Trgovina na veliko šećerom, čokoladom i bombonima</t>
  </si>
  <si>
    <t>Višegodišnji nasadi i osnovno stado (AOP 380+381)</t>
  </si>
  <si>
    <t>Zajmovi osiguravajućim društvima u javnom sektoru</t>
  </si>
  <si>
    <t>Povrat danih zajmova ostalim financijskim institucijama u javnom sektoru po protestiranim jamstvima</t>
  </si>
  <si>
    <t>Trgovina na malo medicinskim pripravcima i ortopedskim pomagalima u specijaliziranim prodavaonicama</t>
  </si>
  <si>
    <t>Zajmovi ostalim tuzemnim financijskim institucijama izvan javnog sektora po protestiranim jamstvima</t>
  </si>
  <si>
    <t>Zbroj AOP-a: 648+649 je samo dio AOP-a 028 i mora biti manji ili jednak njemu u oba stupca podataka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</si>
  <si>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</si>
  <si>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</si>
  <si>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</si>
  <si>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</si>
  <si>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</si>
  <si>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</si>
  <si>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</si>
  <si>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Zbroj AOP-a: 851+852 je samo dio AOP-a 483 i mora biti manji ili jednak njemu u oba stupca podataka</t>
  </si>
  <si>
    <t>Zbroj AOP-a: 858+859 je samo dio AOP-a 488 i mora biti manji ili jednak njemu u oba stupca podataka</t>
  </si>
  <si>
    <t>Zbroj AOP-a: 864+865 je samo dio AOP-a 491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</si>
  <si>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</si>
  <si>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</si>
  <si>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</si>
  <si>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</si>
  <si>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</si>
  <si>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</si>
  <si>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</si>
  <si>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Zbroj AOP-a: 935+936 je samo dio AOP-a 592 i mora biti manji ili jednak njemu u oba stupca podataka</t>
  </si>
  <si>
    <t>Zbroj AOP-a: 942+943 je samo dio AOP-a 598 i mora biti manji ili jednak njemu u oba stupca podataka</t>
  </si>
  <si>
    <t>Zbroj AOP-a: 948+949 je samo dio AOP-a 601 i mora biti manji ili jednak njemu u oba stupca podataka</t>
  </si>
  <si>
    <t>Dani zajmovi županijskim proračunima – kratkoročni</t>
  </si>
  <si>
    <t>Kamate za primljene zajmove od općinskih proračuna</t>
  </si>
  <si>
    <t>Obveze proračunskih korisnika za povrat u proračun</t>
  </si>
  <si>
    <t>Obveze za zajmove od inozemnih trgovačkih društava</t>
  </si>
  <si>
    <t>Ostale poslovne pomoćne uslužne djelatnosti, d. n.</t>
  </si>
  <si>
    <t>Ostali prihodi od poreza koje plaćaju pravne osobe</t>
  </si>
  <si>
    <t>Pomoći proračunu iz drugih proračuna (AOP 055+056)</t>
  </si>
  <si>
    <t>Popravak elektroničkih uređaja za široku potrošnju</t>
  </si>
  <si>
    <t>Prijevozna sredstva u pomorskom i riječnom prometu</t>
  </si>
  <si>
    <t>Primljeni zajmovi od inozemnih trgovačkih društava</t>
  </si>
  <si>
    <t>Primljeni zajmovi od tuzemnih obrtnika - dugoročni</t>
  </si>
  <si>
    <t>Trgovina na veliko kavom, čajem, kakaom i začinima</t>
  </si>
  <si>
    <t>Usluge medicinskih centara i centara za majčinstvo</t>
  </si>
  <si>
    <t>za razdoblje 1. siječnja do 30. rujna 2020. godine</t>
  </si>
  <si>
    <t>Županijske, gradske i općinske pristojbe i naknade</t>
  </si>
  <si>
    <t>Zbroj AOP-a 687 i 688 je samo dio AOP-a 155 i mora biti manji ili jednak njemu u oba stupca podataka</t>
  </si>
  <si>
    <t>Otplata glavnice primljenih zajmova od ostalih tuzemnih financijskih institucija izvan javnog sektora</t>
  </si>
  <si>
    <t>Povrat danih zajmova tuzemnim kreditnim institucijama izvan javnog sektora po protestiranim jamstvima</t>
  </si>
  <si>
    <t>Prihodi od kamata na dane zajmove kreditnim i ostalim financijskim institucijama izvan javnog sektora</t>
  </si>
  <si>
    <t>Zbroj AOP-a 719 do 721 je samo dio AOP-a 205 i mora biti manji ili jednak njemu u oba stupca podataka</t>
  </si>
  <si>
    <t>DRŽAVNA KOMISIJA ZA KONTROLU POSTUPAKA JAVNE NABAVE</t>
  </si>
  <si>
    <t>Djelatnosti pružanja univerzalnih poštanskih usluga</t>
  </si>
  <si>
    <t>Istraživanje tržišta i ispitivanje javnoga mnijenja</t>
  </si>
  <si>
    <t>Obračunati prihodi od prodaje nefinancijske imovine</t>
  </si>
  <si>
    <t>Ostali porezi na međunarodnu trgovinu i transakcije</t>
  </si>
  <si>
    <t>Ostali prihodi od poreza koje plaćaju fizičke osobe</t>
  </si>
  <si>
    <t>Pomoći od izvanproračunskih korisnika (AOP 058+059)</t>
  </si>
  <si>
    <t>Pomoći temeljem prijenosa EU sredstava (AOP239+240)</t>
  </si>
  <si>
    <t>Popravak i održavanje ostalih prijevoznih sredstava</t>
  </si>
  <si>
    <t>Povrat zajmova danih državnom proračunu - dugoročni</t>
  </si>
  <si>
    <t>Povrat zajmova danih inozemnim trgovačkim društvima</t>
  </si>
  <si>
    <t>Primljeni zajmovi od državnog proračuna - dugoročni</t>
  </si>
  <si>
    <t>Primljeni zajmovi od gradskih proračuna - dugoročni</t>
  </si>
  <si>
    <t>Proizvodnja ostalih strojeva za opće namjene, d. n.</t>
  </si>
  <si>
    <t>Proizvodnja ostalih tehničkih proizvoda od keramike</t>
  </si>
  <si>
    <t>Proizvodnja proizvoda od plastike za građevinarstvo</t>
  </si>
  <si>
    <t>SREDIŠNJI DRŽAVNI URED ZA RAZVOJ DIGITALNOG DRUŠTVA</t>
  </si>
  <si>
    <t>Trgovina na veliko ostalim proizvodima za kućanstvo</t>
  </si>
  <si>
    <t>Uslužne djelatnosti uređenja i održavanja krajolika</t>
  </si>
  <si>
    <t xml:space="preserve">Višak prihoda od nefinancijske imovine - preneseni </t>
  </si>
  <si>
    <t xml:space="preserve">Višak primitaka od financijske imovine - preneseni </t>
  </si>
  <si>
    <t>za razdoblje 1. siječnja do 30. lipnja 2020. godine</t>
  </si>
  <si>
    <t>za razdoblje 1. siječnja do 31. ožujka 2020. godine</t>
  </si>
  <si>
    <t>Dionice i udjeli u glavnici tuzemnih kreditnih i ostalih financijskih institucija izvan javnog sektora</t>
  </si>
  <si>
    <t>Kamate za primljene kredite i zajmove od kreditnih i ostalih financijskih institucija u javnom sektoru</t>
  </si>
  <si>
    <t>Zbroj AOP-a 684 do 686 je samo dio AOP-a 116 i mora biti manji ili jednak njemu u oba stupca podataka.</t>
  </si>
  <si>
    <t>Zbroj AOP-a 692 do 694 je samo dio AOP-a 181 i mora biti manji ili jednaki njemu u oba stupca podataka</t>
  </si>
  <si>
    <t>Zbroj AOP-a: 847 do 849 je samo dio AOP-a 481 i mora biti manji ili jednak njemu u oba stupca podataka</t>
  </si>
  <si>
    <t>Zbroj AOP-a: 854 do 856 je samo dio AOP-a 486 i mora biti manji ili jednak njemu u oba stupca podataka</t>
  </si>
  <si>
    <t>Zbroj AOP-a: 860 do 862 je samo dio AOP-a 489 i mora biti manji ili jednak njemu u oba stupca podataka</t>
  </si>
  <si>
    <t>Zbroj AOP-a: 931 do 933 je samo dio AOP-a 590 i mora biti manji ili jednak njemu u oba stupca podataka</t>
  </si>
  <si>
    <t>Zbroj AOP-a: 938 do 940 je samo dio AOP-a 596 i mora biti manji ili jednak njemu u oba stupca podataka</t>
  </si>
  <si>
    <t>Zbroj AOP-a: 944 do 946 je samo dio AOP-a 599 i mora biti manji ili jednak njemu u oba stupca podataka</t>
  </si>
  <si>
    <t xml:space="preserve">Dionice i udjeli u glavnici tuzemnih kreditnih i ostalih financijskih institucija izvan javnog sektora </t>
  </si>
  <si>
    <t>Izdaci za dane zajmove kreditnim i ostalim financijskim institucijama u javnom sektoru (AOP 529 do 531)</t>
  </si>
  <si>
    <t>Inženjerstvo i s njim povezano tehničko savjetovanje</t>
  </si>
  <si>
    <t>Istraživanje i razvoj rekreacije, kulture i religije</t>
  </si>
  <si>
    <t>Kamate za primljene zajmove od županijskih proračuna</t>
  </si>
  <si>
    <t>Omogućen unos obrasca Obveze za travanj 2011. godine</t>
  </si>
  <si>
    <t>Porezi na korištenje dobara ili izvođenje aktivnosti</t>
  </si>
  <si>
    <t>Potraživanja za pomoći proračunu iz drugih proračuna</t>
  </si>
  <si>
    <t>Povrat zajmova danih tuzemnim obrtnicima - dugoročni</t>
  </si>
  <si>
    <t>Prihodi od kamata na dane zajmove državnom proračunu</t>
  </si>
  <si>
    <t>Primici od zaduživanja (AOP 475+480+484+485+492+497)</t>
  </si>
  <si>
    <t>Primljeni zajmovi od općinskih proračuna - dugoročni</t>
  </si>
  <si>
    <t>Proizvodnja kakao, čokoladnih i bombonskih proizvoda</t>
  </si>
  <si>
    <t>Proizvodnja parfema i toaletno-kozmetičkih preparata</t>
  </si>
  <si>
    <t>Sufinanciranje cijene usluge, participacije i slično</t>
  </si>
  <si>
    <t>VIŠAK PRIHODA OD NEFINANCIJSKE IMOVINE (AOP 289-341)</t>
  </si>
  <si>
    <t>Dani zajmovi ostalim tuzemnim financijskim institucijama izvan javnog sektora po protestiranim jamstvima</t>
  </si>
  <si>
    <t>Distribucija plinovitih goriva distribucijskom mrežom</t>
  </si>
  <si>
    <t>Ekonomska pomoć usmjerena preko međunarodnih agencija</t>
  </si>
  <si>
    <t>IZVJEŠTAJ O RASHODIMA PREMA FUNKCIJSKOJ KLASIFIKACIJI</t>
  </si>
  <si>
    <t>Izdaci za depozite i jamčevne pologe (AOP 554 do 556)</t>
  </si>
  <si>
    <t>OPERATIVNO-TEHNIČKI CENTAR ZA NADZOR TELEKOMUNIKACIJA</t>
  </si>
  <si>
    <t>Ostale specijalizirane građevinske djelatnosti, d. n.</t>
  </si>
  <si>
    <t>Pomoći temeljem prijenosa  EU sredstava (AOP 067+068)</t>
  </si>
  <si>
    <t>Popravak aparata za kućanstvo te opreme za kuću i vrt</t>
  </si>
  <si>
    <t>Potraživanja za pomoći od izvanproračunskih korisnika</t>
  </si>
  <si>
    <t>Povrat zajmova danih državnom proračunu - kratkoročni</t>
  </si>
  <si>
    <t>Povrat zajmova danih gradskim proračunima - dugoročni</t>
  </si>
  <si>
    <t>Primljeni zajmovi od državnog proračuna - kratkoročni</t>
  </si>
  <si>
    <t>Primljeni zajmovi od gradskih proračuna - kratkoročni</t>
  </si>
  <si>
    <t>Primljeni zajmovi od inozemnih vlada u EU - dugoročni</t>
  </si>
  <si>
    <t>Proizvodnja elektroničkih uređaja za široku potrošnju</t>
  </si>
  <si>
    <t>Proizvodnja gotovih tekstilnih proizvoda, osim odjeće</t>
  </si>
  <si>
    <t>Proizvodnja ostalih nedestiliranih fermentiranih pića</t>
  </si>
  <si>
    <t>Proizvodnja sintetičkoga kaučuka u primarnim oblicima</t>
  </si>
  <si>
    <t>Proizvodnja užadi, konopaca, upletenoga konca i mreža</t>
  </si>
  <si>
    <t>Reguliranje i poboljšavanje poslovanja u gospodarstvu</t>
  </si>
  <si>
    <t>Tekuće pomoći izravnanja za decentralizirane funkcije</t>
  </si>
  <si>
    <t>Trgovina na veliko električnim aparatima za kućanstvo</t>
  </si>
  <si>
    <t>Višegodišnji nasadi i osnovno stado (AOP 037+038-039)</t>
  </si>
  <si>
    <t>za razdoblje 1. siječnja do 31. prosinca 2020. godine</t>
  </si>
  <si>
    <t>Dionice i udjeli u glavnici kreditnih i ostalih financijskih institucija u javnom sektoru (AOP 572 do 574)</t>
  </si>
  <si>
    <t>Kamate za primljene kredite i zajmove od kreditnih i ostalih financijskih institucija izvan javnog sektora</t>
  </si>
  <si>
    <t>Dionice i udjeli u glavnici kreditnih i ostalih financijskih institucija izvan javnog sektora (AOP 578+579)</t>
  </si>
  <si>
    <t>Izdaci za dane zajmove kreditnim i ostalim financijskim institucijama izvan javnog sektora (AOP 534 do 539)</t>
  </si>
  <si>
    <t>Otplata glavnice po financijskom leasingu od ostalih tuzemnih financijskih institucija izvan javnog sektora</t>
  </si>
  <si>
    <t>Dani zajmovi osiguravajućim društvima u javnom sektoru</t>
  </si>
  <si>
    <t>Gradnja vodova za električnu struju i telekomunikacije</t>
  </si>
  <si>
    <t>Istraživanje i eksperimentalni razvoj u biotehnologiji</t>
  </si>
  <si>
    <t>Kapitalne pomoći trgovačkim društvima u javnom sektoru</t>
  </si>
  <si>
    <t>Naknade za prijevoz, za rad na terenu i odvojeni život</t>
  </si>
  <si>
    <t>Obveze za zajmove od inozemnih osiguravajućih društava</t>
  </si>
  <si>
    <t>Pomoćne djelatnosti za vađenje nafte i prirodnog plina</t>
  </si>
  <si>
    <t>Potraživanja od prodaje proizvedene dugotrajne imovine</t>
  </si>
  <si>
    <t>Povrat zajmova danih općinskim proračunima - dugoročni</t>
  </si>
  <si>
    <t>Povrat zajmova danih tuzemnim obrtnicima - kratkoročni</t>
  </si>
  <si>
    <t>Prihodi od kamata na dane zajmove gradskim proračunima</t>
  </si>
  <si>
    <t>Primljeni zajmovi od inozemnih osiguravajućih društava</t>
  </si>
  <si>
    <t>Primljeni zajmovi od općinskih proračuna - kratkoročni</t>
  </si>
  <si>
    <t>Primljeni zajmovi od županijskih proračuna - dugoročni</t>
  </si>
  <si>
    <t>Proizvodnja namještaja za poslovne i prodajne prostore</t>
  </si>
  <si>
    <t>Proizvodnja optičkih instrumenata i fotografske opreme</t>
  </si>
  <si>
    <t>Nova verzija obrasca za 2017. Promijenio se broj AOP oznaka kod 3 obrasca pa su svi obrasci i kontrole novi.</t>
  </si>
  <si>
    <t>Prihodi od upravnih i administrativnih pristojbi, pristojbi po posebnim propisima i naknada (AOP 106+111+119)</t>
  </si>
  <si>
    <t>Primljeni krediti i zajmovi od kreditnih i ostalih financijskih institucija u javnom sektoru (AOP 481 do 483)</t>
  </si>
  <si>
    <t>Aktivnosti socijalne zaštite koje nisu drugdje svrstane</t>
  </si>
  <si>
    <t>Destiliranje, pročišćavanje i miješanje alkoholnih pića</t>
  </si>
  <si>
    <t>IZVJEŠTAJ O PRIHODIMA I RASHODIMA, PRIMICIMA I IZDACIMA</t>
  </si>
  <si>
    <t>Kombinirane uredske administrativne uslužne djelatnosti</t>
  </si>
  <si>
    <t>Nadležno ministarstvo/razdjel - konsolidirani izvještaj</t>
  </si>
  <si>
    <t>Obrazovanje i poučavanje u području sporta i rekreacije</t>
  </si>
  <si>
    <t>Ostale djelatnosti socijalne skrbi bez smještaja, d. n.</t>
  </si>
  <si>
    <t>Popravak i održavanje zrakoplova i svemirskih letjelica</t>
  </si>
  <si>
    <t>Potraživanja za kazne i upravne mjere te ostale prihode</t>
  </si>
  <si>
    <t>Povrat poreza i prireza na dohodak po godišnjoj prijavi</t>
  </si>
  <si>
    <t>Povrat zajmova danih HZMO-u, HZZ-u i HZZO-u - dugoročni</t>
  </si>
  <si>
    <t>Povrat zajmova danih gradskim proračunima - kratkoročni</t>
  </si>
  <si>
    <t>Povrat zajmova danih inozemnim osiguravajućim društvima</t>
  </si>
  <si>
    <t>Prihodi od kamata na dane zajmove općinskim proračunima</t>
  </si>
  <si>
    <t>Primljeni zajmovi od HZMO-a, HZZ-a i HZZO-a - dugoročni</t>
  </si>
  <si>
    <t>Proizvodnja keramičkih izolatora i izolacijskog pribora</t>
  </si>
  <si>
    <t>Proizvodnja ostaloga tehničkog i industrijskog tekstila</t>
  </si>
  <si>
    <t>Proizvodnja strojeva za industriju hrane, pića i duhana</t>
  </si>
  <si>
    <t>Proizvodnja željezničkih lokomotiva i tračničkih vozila</t>
  </si>
  <si>
    <t>Tekuće pomoći proračunskim korisnicima drugih proračuna</t>
  </si>
  <si>
    <t>Zajmovi gradskim proračunima po protestiranim jamstvima</t>
  </si>
  <si>
    <t>Doprinosi za obvezno osiguranje u slučaju nezaposlenosti</t>
  </si>
  <si>
    <t>Istraživanje i razvoj stanovanja i komunalnih pogodnosti</t>
  </si>
  <si>
    <t>Kamate za primljene zajmove od međunarodnih organizacija</t>
  </si>
  <si>
    <t>Kapitalne pomoći izravnanja za decentralizirane funkcije</t>
  </si>
  <si>
    <t>Lov, stupičarenje i uslužne djelatnosti povezane s njima</t>
  </si>
  <si>
    <t>Međusobne obveze proračunskih korisnika (AOP 039 do 042)</t>
  </si>
  <si>
    <t>Nadježno ministarstvo/razdjel - konsolidirani izvještaj;</t>
  </si>
  <si>
    <t>Obračunati prihodi od HZZO-a na temelju ugovornih obveza</t>
  </si>
  <si>
    <t>Ostale stručne, znanstvene i tehničke djelatnosti, d. n.</t>
  </si>
  <si>
    <t>Pohranjene knjige, umjetnička djela i slične vrijednosti</t>
  </si>
  <si>
    <t xml:space="preserve">Popravak ostalih predmeta za osobnu uporabu i kućanstvo </t>
  </si>
  <si>
    <t>Posredovanje u trgovini drvom i građevinskim materijalom</t>
  </si>
  <si>
    <t>Potraživanja od prodaje nefinancijske imovine - dospjela</t>
  </si>
  <si>
    <t>Potraživanje od prodaje neproizvedene dugotrajne imovine</t>
  </si>
  <si>
    <t>Povrat zajmova danih općinskim proračunima - kratkoročni</t>
  </si>
  <si>
    <t>Povrat zajmova danih županijskim proračunima - dugoročni</t>
  </si>
  <si>
    <t>Pranje i kemijsko čišćenje tekstila i krznenih proizvoda</t>
  </si>
  <si>
    <t>Primljeni zajmovi od županijskih proračuna - kratkoročni</t>
  </si>
  <si>
    <t>Proizvodnja makarona, njoka, kuskusa i slične tjestenine</t>
  </si>
  <si>
    <t>Proizvodnja ploča, listova, cijevi i profila od plastike</t>
  </si>
  <si>
    <t>Rudarstvo, proizvodnja i građevinarstvo (AOP 047 do 049)</t>
  </si>
  <si>
    <t>SREDIŠNJI DRŽAVNI URED ZA OBNOVU I STAMBENO ZBRINJAVANJE</t>
  </si>
  <si>
    <t>Trgovina na malo ostalom robom na štandovima i tržnicama</t>
  </si>
  <si>
    <t>Uzgoj žitarica (osim riže), mahunarki i uljanog sjemenja</t>
  </si>
  <si>
    <t>Zajmovi općinskim proračunima po protestiranim jamstvima</t>
  </si>
  <si>
    <t>Popravljen je prikaz datuma od i do na nekim obrascima koji se je poremetio ubacivanjem novih razdoblja za 2010.</t>
  </si>
  <si>
    <t>Povrat danih zajmova ostalim tuzemnim financijskim institucijama izvan javnog sektora po protestiranim jamstvima</t>
  </si>
  <si>
    <t>Primljeni krediti i zajmovi od kreditnih i ostalih financijskih institucija izvan javnog sektora (AOP 486 do 491)</t>
  </si>
  <si>
    <t>Dionice i udjeli u glavnici inozemnih trgovačkih društava</t>
  </si>
  <si>
    <t>Djelatnosti šljunčara i pješčara; vađenje gline i kaolina</t>
  </si>
  <si>
    <t>Istraživanje i razvoj: Ekonomski poslovi (AOP 063 do 069)</t>
  </si>
  <si>
    <t>Izdaci za komercijalne i blagajničke zapise (AOP 559+560)</t>
  </si>
  <si>
    <t>Kapitalne pomoći kreditnim institucijama u javnom sektoru</t>
  </si>
  <si>
    <t>Materijal i dijelovi za tekuće i investicijsko održavanje</t>
  </si>
  <si>
    <t>Obveze za zajmove od trgovačkih društava u javnom sektoru</t>
  </si>
  <si>
    <t>Otplata glavnice primljenih zajmova od državnog proračuna</t>
  </si>
  <si>
    <t>Otplata glavnice primljenih zajmova od gradskih proračuna</t>
  </si>
  <si>
    <t>Potraživanja  od prodaje proizvedene kratkotrajne imovine</t>
  </si>
  <si>
    <t>Povrat zajmova danih HZMO-u, HZZ-u i HZZO-u - kratkoročni</t>
  </si>
  <si>
    <t>Prihodi od kamata na dane zajmove županijskim proračunima</t>
  </si>
  <si>
    <t>Prihodi od prodaje građevinskih objekata (AOP 304 do 307)</t>
  </si>
  <si>
    <t>Primljeni zajmovi od HZMO-a, HZZ-a i HZZO-a - kratkoročni</t>
  </si>
  <si>
    <t>Primljeni zajmovi od inozemnih vlada izvan EU - dugoročni</t>
  </si>
  <si>
    <t>Primljeni zajmovi od trgovačkih društava u javnom sektoru</t>
  </si>
  <si>
    <t>SREDIŠNJI DRŽAVNI URED ZA HRVATE IZVAN REPUBLIKE HRVATSKE</t>
  </si>
  <si>
    <t>Trgovina na malo pićima u specijaliziranim prodavaonicama</t>
  </si>
  <si>
    <t>Trgovina na veliko strojevima za rudnike i građevinarstvo</t>
  </si>
  <si>
    <t>Djelatnosti pružanja ostalih poštanskih i kurirskih usluga</t>
  </si>
  <si>
    <t>Ekonomska pomoć zemljama u razvoju i zemljama u tranziciji</t>
  </si>
  <si>
    <t>Ispravak vrijednosti višegodišnjih nasada i osnovnog stada</t>
  </si>
  <si>
    <t>Kapitalne pomoći osiguravajućim društvima u javnom sektoru</t>
  </si>
  <si>
    <t>Kapitalne pomoći proračunskim korisnicima drugih proračuna</t>
  </si>
  <si>
    <t>Kapitalne pomoći trgovačkim društvima izvan javnog sektora</t>
  </si>
  <si>
    <t>Obveze za naknade građanima i kućanstvima (AOP 065 do 068)</t>
  </si>
  <si>
    <t>Otplata glavnice primljenih zajmova od općinskih proračuna</t>
  </si>
  <si>
    <t>Poljoprivreda, šumarstvo, ribarstvo i lov (AOP 036 do 038)</t>
  </si>
  <si>
    <t>Porezi na međunarodnu trgovinu i transakcije (AOP 033+034)</t>
  </si>
  <si>
    <t>Potraživanja od prodaje nefinancijske imovine - nedospjela</t>
  </si>
  <si>
    <t>Povrat zajmova danih županijskim proračunima - kratkoročni</t>
  </si>
  <si>
    <t>Primici za komercijalne i blagajničke zapise (AOP 507+508)</t>
  </si>
  <si>
    <t>Primljeni zajmovi od međunarodnih organizacija - dugoročni</t>
  </si>
  <si>
    <t>Proizvodnja strojeva za industriju tekstila, odjeće i kože</t>
  </si>
  <si>
    <t>Trgovina na malo odjećom u specijaliziranim prodavaonicama</t>
  </si>
  <si>
    <t>U nastavku su dane tehničke upute o popunajvanju obrazaca.</t>
  </si>
  <si>
    <t>Usluge unapređenja stanovanja i zajednice (AOP 079 do 084)</t>
  </si>
  <si>
    <t>Zajmovi tuzemnim trgovačkim društvima izvan javnog sektora</t>
  </si>
  <si>
    <t>Zajmovi županijskim proračunima po protestiranim jamstvima</t>
  </si>
  <si>
    <t>Poslovi i usluge zaštite okoliša koji nisu drugdje svrstani</t>
  </si>
  <si>
    <t>Prijenosi općeg karaktera između različitih državnih razina</t>
  </si>
  <si>
    <t>Stanje novčanih sredstava na početku izvještajnog razdoblja</t>
  </si>
  <si>
    <t>Umjetnička djela (izložena u galerijama, muzejima i slično)</t>
  </si>
  <si>
    <t>Višak prihoda i primitaka - preneseni (AOP 407-408+627-628)</t>
  </si>
  <si>
    <t>Dani zajmovi gradskim proračunima po protestiranim jamstvima</t>
  </si>
  <si>
    <t>Izdaci za dane zajmove trgovačkim društvima u javnom sektoru</t>
  </si>
  <si>
    <t>Kamate za primljene zajmove od inozemnih trgovačkih društava</t>
  </si>
  <si>
    <t>Obveze proračuna za naplaćene prihode proračunskog korisnika</t>
  </si>
  <si>
    <t>Otplata glavnice primljenih zajmova od županijskih proračuna</t>
  </si>
  <si>
    <t>Pomoći izravnanja za decentralizirane funkcije (AOP 061+062)</t>
  </si>
  <si>
    <t>Proizvodnja strojeva za rudnike, kamenolome i građevinarstvo</t>
  </si>
  <si>
    <t>Proračun jedinice lokalne i područne (regionalne) samouprave</t>
  </si>
  <si>
    <t>Uzgoj šuma i ostale djelatnosti u šumarstvu povezane s njime</t>
  </si>
  <si>
    <t>Primici (povrati) glavnice zajmova danih kreditnim i ostalim financijskim institucijama u javnom sektoru (AOP 421 do 423)</t>
  </si>
  <si>
    <r>
      <t>Kazne za prometne i ostale prekršaje</t>
    </r>
    <r>
      <rPr>
        <strike/>
        <sz val="9"/>
        <rFont val="Arial"/>
        <family val="2"/>
        <charset val="238"/>
      </rPr>
      <t xml:space="preserve"> </t>
    </r>
    <r>
      <rPr>
        <sz val="9"/>
        <rFont val="Arial"/>
        <family val="2"/>
        <charset val="238"/>
      </rPr>
      <t>u nadležnosti MUP-a</t>
    </r>
  </si>
  <si>
    <t>Dani zajmovi općinskim proračunima po protestiranim jamstvima</t>
  </si>
  <si>
    <t>Kapitalne pomoći kreditnim institucijama izvan javnog sektora</t>
  </si>
  <si>
    <t xml:space="preserve">Kapitalne pomoći subjektima u javnom sektoru iz EU sredstava </t>
  </si>
  <si>
    <t>Kazne za prekršaje trgovačkih društava - privredne prijestupe</t>
  </si>
  <si>
    <t>Obveze za zajmove od osiguravajućih društava u javnom sektoru</t>
  </si>
  <si>
    <t>Pomoći proračunskim korisnicima drugih proračuna (AOP232+233)</t>
  </si>
  <si>
    <t>Primljeni zajmovi od osiguravajućih društava u javnom sektoru</t>
  </si>
  <si>
    <t>Proizvodnja imitacije nakita (bižuterije) i srodnih proizvoda</t>
  </si>
  <si>
    <t>Proračun jedinice lokalne i područne (regionalne) samouprave;</t>
  </si>
  <si>
    <t>Trgovina na veliko računalima, perifernom opremom i softverom</t>
  </si>
  <si>
    <t>VIŠAK PRIMITAKA OD FINANCIJSKE IMOVINE I OBVEZA (AOP 410-518)</t>
  </si>
  <si>
    <t>Dani zajmovi trgovačkim društvima u javnom sektoru – dugoročni</t>
  </si>
  <si>
    <t>IZVJEŠTAJ O PROMJENAMA U VRIJEDNOSTI
I OBUJMU IMOVINE I OBVEZA</t>
  </si>
  <si>
    <t>Istraživanje i razvoj: Rudarstvo, proizvodnja i građevinarstvo</t>
  </si>
  <si>
    <t>Kapitalne pomoći osiguravajućim društvima izvan javnog sektora</t>
  </si>
  <si>
    <t>Ostala trgovina na malo izvan prodavaonica, štandova i tržnica</t>
  </si>
  <si>
    <t>Posredovanje u trgovini specijaliziranoj za određene proizvode</t>
  </si>
  <si>
    <t>Povećanje zaliha proizvodnje i gotovih proizvoda (AOP 278-277)</t>
  </si>
  <si>
    <t>Povrat zajmova danih osiguravajućim društvima u javnom sektoru</t>
  </si>
  <si>
    <t>Primljeni zajmovi od inozemnih trgovačkih društava - dugoročni</t>
  </si>
  <si>
    <t>Proizvodnja medicinskih i stomatoloških instrumenata i pribora</t>
  </si>
  <si>
    <t>Proizvodnja ostalih elektroničkih i električnih žica i kablova</t>
  </si>
  <si>
    <t>Subvencije trgovačkim društvima u javnom sektoru (AOP 214+215)</t>
  </si>
  <si>
    <t>Tekući prijenosi između proračunskih korisnika istog proračuna</t>
  </si>
  <si>
    <t>Trgovina na veliko namještajem, sagovima i opremom za rasvjetu</t>
  </si>
  <si>
    <t>Zajmovi tuzemnim osiguravajućim društvima izvan javnog sektora</t>
  </si>
  <si>
    <t>Prihodi od kamata na dane zajmove kreditnim i ostalim financijskim institucijama u javnom sektoru  po protestiranim jamstvima</t>
  </si>
  <si>
    <t>Primici (povrati) glavnice zajmova danih kreditnim i ostalim financijskim institucijama izvan javnog sektora (AOP 426 do 431)</t>
  </si>
  <si>
    <t>Primici od prodaje dionica i udjela u glavnici kreditnih i ostalih financijskih institucija u javnom sektoru (AOP 464 do 466)</t>
  </si>
  <si>
    <t>Dani zajmovi tuzemnim trgovačkim društvima izvan javnog sektora</t>
  </si>
  <si>
    <t>Dani zajmovi županijskim proračunima po protestiranim jamstvima</t>
  </si>
  <si>
    <t>Djelatnosti botaničkih i zooloških vrtova i prirodnih rezervata</t>
  </si>
  <si>
    <t>Ostale pomoćne djelatnosti u osiguranju i mirovinskim fondovima</t>
  </si>
  <si>
    <t>Podmirene obveze u izvještajnom razdoblju (AOP 020+021+029+030)</t>
  </si>
  <si>
    <t>Povećanje obveza u izvještajnom razdoblju (AOP 003+004+012+013)</t>
  </si>
  <si>
    <t>Prihodi s naslova osiguranja, refundacije štete i totalne štete</t>
  </si>
  <si>
    <t>Primici od povrata depozita i jamčevnih pologa (AOP 446 do 448)</t>
  </si>
  <si>
    <t xml:space="preserve">Proizvodnja električne i elektroničke opreme za motorna vozila </t>
  </si>
  <si>
    <t>Proizvodnja rashladne i ventilacijske opreme, osim za kućanstvo</t>
  </si>
  <si>
    <t>Trgovina na veliko porculanom, staklom i sredstvima za čišćenje</t>
  </si>
  <si>
    <t>Primici od prodaje dionica i udjela u glavnici kreditnih i ostalih financijskih institucija izvan javnog sektora (AOP 469+470)</t>
  </si>
  <si>
    <t>Otplata glavnice primljenih kredita i zajmova od kreditnih i ostalih financijskih institucija u javnom sektoru (AOP 590 do 592)</t>
  </si>
  <si>
    <t>Dani zajmovi trgovačkim društvima u javnom sektoru – kratkoročni</t>
  </si>
  <si>
    <t>Dionice i udjeli u glavnici trgovačkih društava u javnom sektoru</t>
  </si>
  <si>
    <t>Djelatnosti snimanja zvučnih zapisa i izdavanja glazbenih zapisa</t>
  </si>
  <si>
    <t>Istraživanje i razvoj: Poljoprivreda, šumarstvo, ribarstvo i lov</t>
  </si>
  <si>
    <t>Izvještaji proračuna, proračunskih i izvanproračunskih korisnika</t>
  </si>
  <si>
    <t>Kamate za primljene zajmove od inozemnih osiguravajućih društava</t>
  </si>
  <si>
    <t>Obveze za zajmove po faktoringu od inozemnih trgovačkih društava</t>
  </si>
  <si>
    <t xml:space="preserve">Opći ekonomski, trgovački i poslovi vezani uz rad (AOP 033+034) </t>
  </si>
  <si>
    <t>Otplata glavnice primljenih zajmova od međunarodnih organizacija</t>
  </si>
  <si>
    <t>Primljeni krediti od inozemnih kreditnih institucija - dugoročni</t>
  </si>
  <si>
    <t>Skupljanje šumskih plodova i proizvoda, osim šumskih sortimenata</t>
  </si>
  <si>
    <t>Subvencije trgovačkim društvima i zadrugama izvan javnog sektora</t>
  </si>
  <si>
    <t>Uzgoj povrća, dinja i lubenica, korjenastog i gomoljastog povrća</t>
  </si>
  <si>
    <t>Zajmovi ostalim izvanproračunskim korisnicima državnog proračuna</t>
  </si>
  <si>
    <t>Prihodi od kamata na dane zajmove kreditnim i ostalim financijskim institucijama izvan javnog sektora po protestiranim jamstvima</t>
  </si>
  <si>
    <t>Dani zajmovi kreditnim institucijama u javnom sektoru – dugoročni</t>
  </si>
  <si>
    <t xml:space="preserve">Kapitalne pomoći subjektima izvan javnog sektora iz EU sredstava </t>
  </si>
  <si>
    <t>Kapitalni prijenosi između proračunskih korisnika istog proračuna</t>
  </si>
  <si>
    <t>Kovanje, prešanje, štancanje i valjanje metala; metalurgija praha</t>
  </si>
  <si>
    <t>Obračunati prihodi od prodaje nefinancijske imovine - nenaplaćeni</t>
  </si>
  <si>
    <t>Proizvodnja keramičkih proizvoda za kućanstvo i ukrasnih predmeta</t>
  </si>
  <si>
    <t>Proračun nema korisnika pa Izvještaj vrijedi i kao konsolidirani:</t>
  </si>
  <si>
    <t>Otplata glavnice primljenih kredita i zajmova od kreditnih i ostalih financijskih institucija izvan javnog sektora (AOP 596 do 601)</t>
  </si>
  <si>
    <t>Dani zajmovi osiguravajućim društvima u javnom sektoru – dugoročni</t>
  </si>
  <si>
    <t>Ispravak vrijednosti potraživanja za prodanu nefinancijsku imovinu</t>
  </si>
  <si>
    <t>MINISTARSTVO PROSTORNOGA UREĐENJA, GRADITELJSTVA I DRŽAVNE IMOVINE</t>
  </si>
  <si>
    <t>Negativne tečajne razlike i razlike zbog primjene valutne klauzule</t>
  </si>
  <si>
    <t>Obveze za kazne, naknade šteta i kapitalne pomoći (AOP 070 do 073)</t>
  </si>
  <si>
    <t>Potraživanja za prihode proračunskih korisnika uplaćene u proračun</t>
  </si>
  <si>
    <t>Prihodi iz  nadležnog proračuna za financiranje rashoda poslovanja</t>
  </si>
  <si>
    <t>Primljeni krediti i zajmovi od institucija i tijela EU - dugoročni</t>
  </si>
  <si>
    <t>Primljeni krediti od inozemnih kreditnih institucija - kratkoročni</t>
  </si>
  <si>
    <t>Primljeni zajmovi od inozemnih osiguravajućih društava - dugoročni</t>
  </si>
  <si>
    <t>Proizvodnja uređaja za distribuciju i kontrolu električne energije</t>
  </si>
  <si>
    <t>Stanje zaliha proizvodnje i gotovih proizvoda na početku razdoblja</t>
  </si>
  <si>
    <t>Tekuće pomoći gradskim proračunima temeljem prijenosa EU sredstava</t>
  </si>
  <si>
    <t>Tekuće pomoći iz proračuna JLP(R)S temeljem prijenosa EU sredstava</t>
  </si>
  <si>
    <t>Trgovina na malo voćem i povrćem u specijaliziranim prodavaonicama</t>
  </si>
  <si>
    <t>Dani zajmovi tuzemnim osiguravajućim društvima izvan javnog sektora</t>
  </si>
  <si>
    <t>Kamate za primljene zajmove od trgovačkih društava u javnom sektoru</t>
  </si>
  <si>
    <t>Obrada podataka, usluge poslužitelja i djelatnosti povezane s njima</t>
  </si>
  <si>
    <t>Odgođeno plaćanje rashoda i prihodi budućih razdoblja (AOP 227+228)</t>
  </si>
  <si>
    <t>Proizvodnja boja, lakova i sličnih premaza, grafičkih boja i kitova</t>
  </si>
  <si>
    <t xml:space="preserve">Proizvodnja ostalih metalnih cisterni, rezervoara i sličnih posuda </t>
  </si>
  <si>
    <t>Tekuće pomoći iz državnog proračuna temeljem prijenosa EU sredstava</t>
  </si>
  <si>
    <t>Tekuće pomoći općinskim proračunima temeljem prijenosa EU sredstava</t>
  </si>
  <si>
    <t>Dionice i udjeli u glavnici osiguravajućih društava u javnom sektoru</t>
  </si>
  <si>
    <t>Kapitalne pomoći ostalim financijskim institucijama u javnom sektoru</t>
  </si>
  <si>
    <t>Obveze za zajmove po faktoringu od inozemnih osiguravajućih društava</t>
  </si>
  <si>
    <t>Otplata glavnice primljenih zajmova od inozemnih trgovačkih društava</t>
  </si>
  <si>
    <t>Porez na dobit po odbitku na naknade za korištenje prava i za usluge</t>
  </si>
  <si>
    <t>Porez na dobitke od igara na sreću i ostali porezi od igara na sreću</t>
  </si>
  <si>
    <t>Potraživanja od prodaje nefinancijske imovine (AOP 159 do 162 - 163)</t>
  </si>
  <si>
    <t>Potraživanja za prihode poslovanja (AOP 142 do 144 + 152 do 156-157)</t>
  </si>
  <si>
    <t>Povrat danih zajmova gradskim proračunima po protestiranim jamstvima</t>
  </si>
  <si>
    <t>Prihodi od prodaje proizvoda i robe te pruženih usluga (AOP 125+126)</t>
  </si>
  <si>
    <t>Proizvodnja sapuna i deterdženata, sredstava za čišćenje i poliranje</t>
  </si>
  <si>
    <t>Trgovina na veliko ostalom hranom uključujući ribe, rakove i školjke</t>
  </si>
  <si>
    <t>URED PREDSJEDNICE REPUBLIKE HRVATSKE PO PRESTANKU OBNAŠANJA DUŽNOSTI</t>
  </si>
  <si>
    <t>Ispravljena kontrola u PR-RAS obrascu koja je AOP 010 zbrajala u AOP oznaku 003, umjesto da je oduzimala od sume svih ostalih AOP oznaka.</t>
  </si>
  <si>
    <t>Dani zajmovi ostalim izvanproračunskim korisnicima državnog proračuna</t>
  </si>
  <si>
    <t>Doprinosi za obvezno zdravstveno osiguranje za slučaj ozljede na radu</t>
  </si>
  <si>
    <t>Kapitalne pomoći gradskim proračunima temeljem prijenosa EU sredstava</t>
  </si>
  <si>
    <t>Kapitalne pomoći iz proračuna JLP(R)S temeljem prijenosa EU sredstava</t>
  </si>
  <si>
    <t>Naknade građanima i kućanstvima na temelju osiguranja iz EU sredstava</t>
  </si>
  <si>
    <t xml:space="preserve">Ostale naknade građanima i kućanstvima iz proračuna (AOP 254 do 256) </t>
  </si>
  <si>
    <t>Otplata glavnice primljenih zajmova od tuzemnih obrtnika – dugoročnih</t>
  </si>
  <si>
    <t>Povrat danih zajmova općinskim proračunima po protestiranim jamstvima</t>
  </si>
  <si>
    <t>Povrat više ostvarenog poreza na dohodak za decentralizirane funkcije</t>
  </si>
  <si>
    <t>Primljeni zajmovi od trgovačkih društava u javnom sektoru - dugoročni</t>
  </si>
  <si>
    <t>Tekuće pomoći županijskim proračunima temeljem prijenosa EU sredstava</t>
  </si>
  <si>
    <t>Trgovina na malo igrama i igračkama u specijaliziranim prodavaonicama</t>
  </si>
  <si>
    <t>Kapitalne pomoći iz državnog proračuna temeljem prijenosa EU sredstava</t>
  </si>
  <si>
    <t>Kapitalne pomoći općinskim proračunima temeljem prijenosa EU sredstava</t>
  </si>
  <si>
    <t>Naknade građanima i kućanstvima na temelju osiguranja (AOP 248 do 252)</t>
  </si>
  <si>
    <t>Obveze za zajmove od tuzemnih trgovačkih društava izvan javnog sektora</t>
  </si>
  <si>
    <t>Otplata glavnice primljenih zajmova od državnog proračuna – dugoročnih</t>
  </si>
  <si>
    <t>Otplata glavnice primljenih zajmova od gradskih proračuna – dugoročnih</t>
  </si>
  <si>
    <t>Potraživanja za prihode od prodaje proizvoda i robe te pruženih usluga</t>
  </si>
  <si>
    <t>Povrat zajmova danih trgovačkim društvima u javnom sektoru – dugoročni</t>
  </si>
  <si>
    <t>Prihodi od prodaje višegodišnjih nasada i osnovnog stada (AOP 328+329)</t>
  </si>
  <si>
    <t>Primici od financijske imovine i zaduživanja (AOP 411+449+462+474+505)</t>
  </si>
  <si>
    <t>Primljeni zajmovi od tuzemnih trgovačkih društava izvan javnog sektora</t>
  </si>
  <si>
    <t>Proizvodnja valovitog papira i kartona te ambalaže od papira i kartona</t>
  </si>
  <si>
    <t>Prosječan broj zaposlenih u tijelima na osnovi sati rada (cijeli broj)</t>
  </si>
  <si>
    <t>Tekuće pomoći ostalim izvanproračunskim korisnicima državnog proračuna</t>
  </si>
  <si>
    <t>Trgovina na malo tekstilom, odjećom i obućom na štandovima i tržnicama</t>
  </si>
  <si>
    <t>Djelatnosti sanacije okoliša te ostale djelatnosti gospodarenja otpadom</t>
  </si>
  <si>
    <t>Kamate za primljene zajmove od osiguravajućih društava u javnom sektoru</t>
  </si>
  <si>
    <t>Naknade za rad predstavničkih i izvršnih tijela, povjerenstava i slično</t>
  </si>
  <si>
    <t>Obveze za zajmove po faktoringu od trgovačkih društava u javnom sektoru</t>
  </si>
  <si>
    <t>Omogućen unos obrazaca za I. kvartal 2011. godine - nepotpune kontrole.</t>
  </si>
  <si>
    <t>Otplata glavnice primljenih zajmova od općinskih proračuna – dugoročnih</t>
  </si>
  <si>
    <t>Povrat danih zajmova županijskim proračunima po protestiranim jamstvima</t>
  </si>
  <si>
    <t>Povrat zajmova danih tuzemnim trgovačkim društvima izvan javnog sektora</t>
  </si>
  <si>
    <t>Prihodi od kamata na dane zajmove trgovačkim društvima u javnom sektoru</t>
  </si>
  <si>
    <t>Primljeni krediti od kreditnih institucija u javnom sektoru - dugoročni</t>
  </si>
  <si>
    <t>Proizvodnja i obrada ostalog stakla uključujući tehničku robu od stakla</t>
  </si>
  <si>
    <t>Proizvodnja ležajeva, prijenosnika te prijenosnih i pogonskih elemenata</t>
  </si>
  <si>
    <t>Rashodi budućih razdoblja i nedospjela naplata prihoda (AOP 165 do 167)</t>
  </si>
  <si>
    <t>Stanje novčanih sredstava na kraju izvještajnog razdoblja (638+639-640)</t>
  </si>
  <si>
    <t>Tekuće pomoći od ostalih izvanproračunskih korisnika državnog proračuna</t>
  </si>
  <si>
    <t>Trgovina na veliko drvom, građevinskim materijalom i sanitarnom opremom</t>
  </si>
  <si>
    <t>Zajmovi neprofitnim organizacijama, građanima i kućanstvima u tuzemstvu</t>
  </si>
  <si>
    <t>Djelatnosti agencija za prikupljanje i naplatu računa te kreditnih ureda</t>
  </si>
  <si>
    <t>Djelatnosti restorana i ostalih objekata za pripremu i usluživanje hrane</t>
  </si>
  <si>
    <t>Donacije od pravnih i fizičkih osoba izvan općeg proračuna (AOP 128+129)</t>
  </si>
  <si>
    <t>Istraživanje i razvoj: Opći ekonomski, trgovački i poslovi vezani uz rad</t>
  </si>
  <si>
    <t>Iznajmljivanje i davanje u zakup (leasing) zračnih prijevoznih sredstava</t>
  </si>
  <si>
    <t>Kapitalne pomoći ostalim financijskim institucijama izvan javnog sektora</t>
  </si>
  <si>
    <t>Kapitalne pomoći županijskim proračunima temeljem prijenosa EU sredstava</t>
  </si>
  <si>
    <t>Knjige, umjetnička djela i ostale izložbene vrijednosti (AOP 375 do 378)</t>
  </si>
  <si>
    <t>Otplata glavnice primljenih zajmova od državnog proračuna – kratkoročnih</t>
  </si>
  <si>
    <t>Otplata glavnice primljenih zajmova od gradskih proračuna – kratkoročnih</t>
  </si>
  <si>
    <t>Otplata glavnice primljenih zajmova od inozemnih osiguravajućih društava</t>
  </si>
  <si>
    <t>Otplata glavnice primljenih zajmova od inozemnih vlada u EU – dugoročnih</t>
  </si>
  <si>
    <t>Povrat zajmova danih trgovačkim društvima u javnom sektoru – kratkoročni</t>
  </si>
  <si>
    <t>Prijenosi između proračunskih korisnika istog proračuna (AOP 070 do 073)</t>
  </si>
  <si>
    <t>Prijenosi između proračunskih korisnika istog proračuna (AOP 242 do 245)</t>
  </si>
  <si>
    <t>Proračunski korisnik jedinice lokalne i područne (regionalne) samouprave</t>
  </si>
  <si>
    <t>Tekuće pomoći međunarodnim organizacijama te institucijama i tijelima EU</t>
  </si>
  <si>
    <t>Zajmovi neprofitnim organizacijama, građanima i kućanstvima u inozemstvu</t>
  </si>
  <si>
    <t>Zajmovi trgovačkim društvima u javnom sektoru po protestiranim jamstvima</t>
  </si>
  <si>
    <t>Kapitalne pomoći ostalim izvanproračunskim korisnicima državnog proračuna</t>
  </si>
  <si>
    <t>Naknade građanima i kućanstvima u novcu - putem ustanova u javnom sektoru</t>
  </si>
  <si>
    <t>Otplata glavnice primljenih zajmova od općinskih proračuna – kratkoročnih</t>
  </si>
  <si>
    <t>Otplata glavnice primljenih zajmova od županijskih proračuna – dugoročnih</t>
  </si>
  <si>
    <t xml:space="preserve">Porez i prirez na dohodak utvrđen u postupku nadzora za prethodne godine </t>
  </si>
  <si>
    <t>Povrat zajmova danih kreditnim institucijama u javnom sektoru – dugoročni</t>
  </si>
  <si>
    <t>Primljeni krediti od kreditnih institucija u javnom sektoru - kratkoročni</t>
  </si>
  <si>
    <t>Primljeni zajmovi od osiguravajućih društava u javnom sektoru - dugoročni</t>
  </si>
  <si>
    <t>Proračunski korisnik jedinice lokalne i područne (regionalne) samouprave;</t>
  </si>
  <si>
    <t>Prosječan broj zaposlenih kod korisnika na osnovi sati rada (cijeli broj)</t>
  </si>
  <si>
    <t>Tekuće pomoći proračunskim korisnicima iz proračuna koji im nije nadležan</t>
  </si>
  <si>
    <t>Uzajamni fondovi (trustovi), ostali fondovi i slični financijski subjekti</t>
  </si>
  <si>
    <t>Dionice i udjeli u glavnici trgovačkih društava u javnom sektoru (AOP 576)</t>
  </si>
  <si>
    <t>Kapitalne pomoći od ostalih izvanproračunskih korisnika državnog proračuna</t>
  </si>
  <si>
    <t>Konsolidirani proračun jedinice lokalne i područne (regionalne) samouprave</t>
  </si>
  <si>
    <t>Naknade građanima i kućanstvima u naravi - putem ustanova u javnom sektoru</t>
  </si>
  <si>
    <t>Obveze za zajmove od tuzemnih osiguravajućih društava izvan javnog sektora</t>
  </si>
  <si>
    <t>Otplata glavnice primljenih zajmova od HZMO-a, HZZ-a i HZZO-a – dugoročnih</t>
  </si>
  <si>
    <t>Povrat zajmova danih osiguravajućim društvima u javnom sektoru – dugoročni</t>
  </si>
  <si>
    <t>Primljeni zajmovi od tuzemnih osiguravajućih društava izvan javnog sektora</t>
  </si>
  <si>
    <t>Rad povijesnih mjesta i građevina te sličnih zanimljivosti za posjetitelje</t>
  </si>
  <si>
    <t>Stanje nedospjelih obveza na kraju izvještajnog razdoblja (AOP 091 do 094)</t>
  </si>
  <si>
    <t>Trgovina na veliko žitaricama, sirovim duhanom, sjemenjem i stočnom hranom</t>
  </si>
  <si>
    <t>Dani zajmovi tuzemnim trgovačkim društvima izvan javnog sektora – dugoročni</t>
  </si>
  <si>
    <t>Kapitalne pomoći međunarodnim organizacijama te institucijama i tijelima EU</t>
  </si>
  <si>
    <t>Konsolidirani proračun jedinice lokalne i područne (regionalne) samouprave;</t>
  </si>
  <si>
    <t>Naknade za rad članovima predstavničkih i izvršnih tijela i upravnih vijeća</t>
  </si>
  <si>
    <t>Nespecijalizirana trgovina na veliko hranom, pićima i duhanskim proizvodima</t>
  </si>
  <si>
    <t>Obveze za zajmove od ostalih izvanproračunskih korisnika državnog proračuna</t>
  </si>
  <si>
    <t>Obveze za zajmove po faktoringu od osiguravajućih društava u javnom sektoru</t>
  </si>
  <si>
    <t>Otplata glavnice primljenih zajmova od trgovačkih društava u javnom sektoru</t>
  </si>
  <si>
    <t>Otplata glavnice primljenih zajmova od županijskih proračuna – kratkoročnih</t>
  </si>
  <si>
    <t>Potraživanja od prodaje plemenitih metala i ostalih pohranjenih vrijednosti</t>
  </si>
  <si>
    <t>Povrat zajmova danih tuzemnim osiguravajućim društvima izvan javnog sektora</t>
  </si>
  <si>
    <t>Primljeni zajmovi od ostalih inozemnih financijskih institucija - dugoročni</t>
  </si>
  <si>
    <t>Primljeni zajmovi od ostalih izvanproračunskih korisnika državnog proračuna</t>
  </si>
  <si>
    <t>Proizvodnja netkanog tekstila i proizvoda od netkanog tekstila, osim odjeće</t>
  </si>
  <si>
    <t>Proizvodnja robe za kućanstvo i higijenu te toaletnih potrepština od papira</t>
  </si>
  <si>
    <t>Trgovina na veliko elektroničkim i telekomunikacijskim dijelovima i opremom</t>
  </si>
  <si>
    <t>Dani zajmovi neprofitnim organizacijama, građanima i kućanstvima u tuzemstvu</t>
  </si>
  <si>
    <t>Dani zajmovi ostalim financijskim institucijama u javnom sektoru – dugoročni</t>
  </si>
  <si>
    <t>Dionice i udjeli u glavnici tuzemnih trgovačkih društva izvan javnog sektora</t>
  </si>
  <si>
    <t>Kapitalne pomoći proračunskim korisnicima iz proračuna koji im nije nadležan</t>
  </si>
  <si>
    <t>Ostale uslužne djelatnosti u vezi s informacijskom tehnologijom i računalima</t>
  </si>
  <si>
    <t>Otplata glavnice primljenih zajmova od HZMO-a, HZZ-a i HZZO-a – kratkoročnih</t>
  </si>
  <si>
    <t>Otplata glavnice primljenih zajmova od inozemnih vlada izvan EU – dugoročnih</t>
  </si>
  <si>
    <t>Potraživanja za pomoći iz državnog proračuna temeljem prijenosa EU sredstava</t>
  </si>
  <si>
    <t>Tekuće pomoći od izvanproračunskog korisnika temeljem prijenosa EU sredstava</t>
  </si>
  <si>
    <t>Dani zajmovi neprofitnim organizacijama, građanima i kućanstvima u inozemstvu</t>
  </si>
  <si>
    <t>Dani zajmovi trgovačkim društvima u javnom sektoru po protestiranim jamstvima</t>
  </si>
  <si>
    <t>Dani zajmovi tuzemnim trgovačkim društvima izvan javnog sektora – kratkoročni</t>
  </si>
  <si>
    <t>Dionice i udjeli u glavnici tuzemnih trgovačkih društava izvan javnog sektora</t>
  </si>
  <si>
    <t>Istraživanje i eksperimentalni razvoj u društvenim i humanističkim znanostima</t>
  </si>
  <si>
    <t>Izvanproračunski korisnik jedinice lokalne i područne (regionalne) samouprave</t>
  </si>
  <si>
    <t>Otplata glavnice primljenih zajmova od međunarodnih organizacija – dugoročnih</t>
  </si>
  <si>
    <t>Povrat zajmova danih ostalim izvanproračunskim korisnicima državnog proračuna</t>
  </si>
  <si>
    <t>Proizvodnja opreme za zračenje, elektromedicinske i elektroterapeutske opreme</t>
  </si>
  <si>
    <t>Proračunski korisnik državnog proračuna i glava unutar nadležnog ministarstva</t>
  </si>
  <si>
    <t>Stanje dospjelih obveza na kraju izvještajnog razdoblja (AOP 038+043+079+084)</t>
  </si>
  <si>
    <t xml:space="preserve">Uzgoj bilja za uporabu u farmaciji, aromatskog, začinskog i ljekovitog bilja </t>
  </si>
  <si>
    <t>Zajmovi  osiguravajućim društvima u javnom sektoru po protestiranim jamstvima</t>
  </si>
  <si>
    <t>Dani zajmovi tuzemnim kreditnim institucijama izvan javnog sektora – dugoročni</t>
  </si>
  <si>
    <t>Knjige, umjetnička djela i ostale izložbene vrijednosti (AOP 031 do 034 - 035)</t>
  </si>
  <si>
    <t>Obračunati prihodi od prodaje proizvoda i robe i pruženih usluga - nenaplaćeni</t>
  </si>
  <si>
    <t>Potraživanja proračuna od proračunskih korisnika za povrat u nadležni proračun</t>
  </si>
  <si>
    <t>Potraživanja za pomoći od međunarodnih organizacija te institucija i tijela EU</t>
  </si>
  <si>
    <t>Primici (povrati) glavnice zajmova danih trgovačkim društvima u javnom sektoru</t>
  </si>
  <si>
    <t>Proizvodnja putnih i ručnih torba i slično, sedlarskih i remenarskih proizvoda</t>
  </si>
  <si>
    <t>Proizvodnja vanjskih i unutrašnjih guma za vozila; protektiranje vanjskih guma</t>
  </si>
  <si>
    <t>Proračunski korisnik državnog proračuna i glava unutar nadležnog ministarstva;</t>
  </si>
  <si>
    <t>Tekuće pomoći iz državnog proračuna proračunskim korisnicima proračuna JLP(R)S</t>
  </si>
  <si>
    <t>Trgovina na veliko krutim, tekućim i plinovitim gorivima i srodnim proizvodima</t>
  </si>
  <si>
    <t>Dani zajmovi tuzemnim osiguravajućim društvima izvan javnog sektora – dugoročni</t>
  </si>
  <si>
    <t>Ispravak vrijednosti knjiga, umjetničkih djela i ostalih izložbenih vrijednosti</t>
  </si>
  <si>
    <t>Kapitalne pomoći od izvanproračunskog korisnika temeljem prijenosa EU sredstava</t>
  </si>
  <si>
    <t>OPĆE KONTROLE - Kontrole podataka iz zaglavlja i kontrole popunjenosti obrazaca</t>
  </si>
  <si>
    <t>Otplata glavnice primljenih zajmova od osiguravajućih društava u javnom sektoru</t>
  </si>
  <si>
    <t>Pomoći međunarodnim organizacijama te institucijama i tijelima EU (AOP 226+227)</t>
  </si>
  <si>
    <t>Pomoći od međunarodnih organizacija te institucija i tijela EU (AOP 050 do 053)</t>
  </si>
  <si>
    <t>Posredovanje u trgovini namještajem, proizvodima za kućanstvo i željeznom robom</t>
  </si>
  <si>
    <t>Posredovanje u trgovini tekstilom, odjećom, krznom, obućom i kožnim proizvodima</t>
  </si>
  <si>
    <t>Prihodi od pozitivnih tečajnih razlika i razlika zbog primjene valutne klauzule</t>
  </si>
  <si>
    <t>Proizvodnja kruha; proizvodnja svježih peciva, slastičarskih proizvoda i kolača</t>
  </si>
  <si>
    <t>Računovodstvene, knjigovodstvene i revizijske djelatnosti; porezno savjetovanje</t>
  </si>
  <si>
    <t>Stanje obveza na kraju izvještajnog razdoblja (AOP 001+002-019) i (AOP 037+090)</t>
  </si>
  <si>
    <t>Trgovina na malo ribama, rakovima i školjkama u specijaliziranim prodavaonicama</t>
  </si>
  <si>
    <t>Kamate za primljene zajmove od tuzemnih trgovačkih društava izvan javnog sektora</t>
  </si>
  <si>
    <t>Pomoći proračunskim korisnicima iz proračuna koji im nije nadležan (AOP 064+065)</t>
  </si>
  <si>
    <t>Prihodi od novčane naknade poslodavca zbog nezapošljavanja osoba s invaliditetom</t>
  </si>
  <si>
    <t>Proizvodnja opeke, crijepa i ostalih proizvoda od pečene gline za građevinarstvo</t>
  </si>
  <si>
    <t>Socijalna pomoć stanovništvu koje nije obuhvaćeno redovnim socijalnim programima</t>
  </si>
  <si>
    <t>Višak prihoda i primitaka raspoloživ u sljedećem razdoblju (AOP 631+633-632-634)</t>
  </si>
  <si>
    <t>Dani zajmovi osiguravajućim društvima u javnom sektoru po protestiranim jamstvima</t>
  </si>
  <si>
    <t>Dani zajmovi ostalim izvanproračunskim korisnicima državnog proračuna – dugoročni</t>
  </si>
  <si>
    <t>Ispravljena kontrola broj 23. Pogrešno je upozoravala na AOP 646, umjesto na 649.</t>
  </si>
  <si>
    <t>Kapitalne pomoći iz državnog proračuna proračunskim korisnicima proračuna JLP(R)S</t>
  </si>
  <si>
    <t>Manjak prihoda i primitaka za pokriće u sljedećem razdoblju (AOP 632+634-631-633)</t>
  </si>
  <si>
    <t>Naknade za pomoć bivšim političkim zatvorenicima i neosnovano pritvorenim osobama</t>
  </si>
  <si>
    <t>Otplata glavnice primljenih zajmova od inozemnih trgovačkih društava – dugoročnih</t>
  </si>
  <si>
    <t>Tekuće pomoći proračunskim korisnicima iz proračuna JLP(R)S koji im nije nadležan</t>
  </si>
  <si>
    <t>Trgovina na malo hranom, pićima i duhanskim proizvodima na štandovima i tržnicama</t>
  </si>
  <si>
    <t>Vađenje ukrasnoga kamena i kamena za gradnju, vapnenca, gipsa, krede i škriljevca</t>
  </si>
  <si>
    <t>Zajmovi izvanproračunskim korisnicima županijskih, gradskih i općinskih proračuna</t>
  </si>
  <si>
    <t>Dionice i udjeli u glavnici trgovačkih društava izvan javnog sektora (AOP 581+582)</t>
  </si>
  <si>
    <t>Djelatnosti privatnih kućanstava koja proizvode različitu robu za vlastite potrebe</t>
  </si>
  <si>
    <t>Djelatnosti socijalne skrbi bez smještaja za starije osobe i osobe s invaliditetom</t>
  </si>
  <si>
    <t>Djelatnosti socijalne skrbi sa smještajem za starije osobe i osobe s invaliditetom</t>
  </si>
  <si>
    <t>Ispravak vrijednosti potraživanja od zaposlenih te za više plaćene poreze i ostalo</t>
  </si>
  <si>
    <t>Kamate za primljene zajmove od trgovačkih društava i obrtnika izvan javnog sektora</t>
  </si>
  <si>
    <t>Potraživanja za pomoći proračunskim korisnicima iz proračuna koji im nije nadležan</t>
  </si>
  <si>
    <t>Primljeni zajmovi od ostalih financijskih institucija u javnom sektoru - dugoročni</t>
  </si>
  <si>
    <t>Primljeni zajmovi od tuzemnih trgovačkih društava izvan javnog sektora - dugoročni</t>
  </si>
  <si>
    <t>Stanje obveza 1. siječnja (=AOP 036* iz Izvještaja o obvezama za prethodnu godinu)</t>
  </si>
  <si>
    <t>AOP 254 mora biti jednak zbroju AOP oznaka 771 do 779 uz dopušteno odstupanje od 1.</t>
  </si>
  <si>
    <t>Dani zajmovi ostalim izvanproračunskim korisnicima državnog proračuna – kratkoročni</t>
  </si>
  <si>
    <t>Izdaci za otplatu glavnice za izdane ostale vrijednosne papire u zemlji – dugoročne</t>
  </si>
  <si>
    <t>Otplata glavnice primljenih kredita od inozemnih kreditnih institucija – dugoročnih</t>
  </si>
  <si>
    <t>Pomoći dane u inozemstvo i unutar općeg proračuna (AOP 222+225+228+231+234+238+241)</t>
  </si>
  <si>
    <t>Povrat zajmova danih tuzemnim trgovačkim društvima izvan javnog sektora - dugoročni</t>
  </si>
  <si>
    <t>Primici od prodaje dionica i udjela u glavnici trgovačkih društava u javnom sektoru</t>
  </si>
  <si>
    <t>Proizvodnja osvježavajućih napitaka; proizvodnja mineralne i drugih flaširanih voda</t>
  </si>
  <si>
    <t>Djelatnosti privatnih kućanstava koja obavljaju različite usluge za vlastite potrebe</t>
  </si>
  <si>
    <t>Kamate za primljene zajmove od tuzemnih osiguravajućih društava izvan javnog sektora</t>
  </si>
  <si>
    <t>Kapitalne pomoći proračunskim korisnicima iz proračuna JLP(R)S koji im nije nadležan</t>
  </si>
  <si>
    <t>Obveze za zajmove po faktoringu od tuzemnih trgovačkih društava izvan javnog sektora</t>
  </si>
  <si>
    <t>Ostale financijske uslužne djelatnosti, osim osiguranja i mirovinskih fondova, d. n.</t>
  </si>
  <si>
    <t>Povrat zajmova danih neprofitnim organizacijama, građanima i kućanstvima u tuzemstvu</t>
  </si>
  <si>
    <t>Povrat zajmova danih ostalim financijskim institucijama u javnom sektoru – dugoročni</t>
  </si>
  <si>
    <t>Prihodi iz nadležnog proračuna i od HZZO-a na temelju ugovornih obveza (AOP 131+135)</t>
  </si>
  <si>
    <t>Primljeni krediti od tuzemnih kreditnih institucija izvan javnog sektora - dugoročni</t>
  </si>
  <si>
    <t>Trgovina na malo željeznom robom, bojama i staklom u specijaliziranim prodavaonicama</t>
  </si>
  <si>
    <t>Kamate za primljene zajmove od ostalih izvanproračunskih korisnika državnog proračuna</t>
  </si>
  <si>
    <t>Omogućen unos mjesečnih obveza za veljaču. Ostale vrste obrazaca još nemaju kontrole.</t>
  </si>
  <si>
    <t>Otplata glavnice primljenih kredita i zajmova od institucija i tijela EU – dugoročnih</t>
  </si>
  <si>
    <t>Otplata glavnice primljenih kredita od inozemnih kreditnih institucija – kratkoročnih</t>
  </si>
  <si>
    <t>Otplata glavnice primljenih zajmova od inozemnih osiguravajućih društava – dugoročnih</t>
  </si>
  <si>
    <t>Otplata glavnice primljenih zajmova od trgovačkih društava u javnom sektoru (AOP 594)</t>
  </si>
  <si>
    <t>Povrat danih zajmova trgovačkim društvima u javnom sektoru po protestiranim jamstvima</t>
  </si>
  <si>
    <t>Povrat zajmova danih neprofitnim organizacijama, građanima i kućanstvima u inozemstvu</t>
  </si>
  <si>
    <t>Povrat zajmova danih tuzemnim trgovačkim društvima izvan javnog sektora - kratkoročni</t>
  </si>
  <si>
    <t>Prihodi od kamata na dane zajmove neprofitnim organizacijama, građanima i kućanstvima</t>
  </si>
  <si>
    <t>Proizvodnja uredskih strojeva i opreme (osim proizvodnje računala i periferne opreme)</t>
  </si>
  <si>
    <t>Trgovina na malo električnim aparatima za kućanstvo u specijaliziranim prodavaonicama</t>
  </si>
  <si>
    <t>Trgovina na veliko mlijekom, mliječnim proizvodima, jajima, jestivim uljima i mastima</t>
  </si>
  <si>
    <t>Zajmovi tuzemnim trgovačkim društvima izvan javnog sektora po protestiranim jamstvima</t>
  </si>
  <si>
    <r>
      <t xml:space="preserve">Naknade građanima i kućanstvima na temelju osiguranja i druge naknade </t>
    </r>
    <r>
      <rPr>
        <sz val="8"/>
        <rFont val="Arial"/>
        <family val="2"/>
        <charset val="238"/>
      </rPr>
      <t>(AOP 247+253)</t>
    </r>
  </si>
  <si>
    <t>Dani zajmovi izvanproračunskim korisnicima županijskih, gradskih i općinskih proračuna</t>
  </si>
  <si>
    <t>Djelatnosti koje se obavljaju nakon žetve usjeva (priprema usjeva za primarna tržišta)</t>
  </si>
  <si>
    <t>Dodana mogućnost odabira svih razdoblje za 2010. godinu, dodani novi razdjeli za 2010.</t>
  </si>
  <si>
    <t>Povrat zajmova danih tuzemnim kreditnim institucijama izvan javnog sektora – dugoročni</t>
  </si>
  <si>
    <t>Prihodi iz nadležnog proračuna za financiranje rashoda za nabavu nefinancijske imovine</t>
  </si>
  <si>
    <t>Primljeni krediti od tuzemnih kreditnih institucija izvan javnog sektora - kratkoročni</t>
  </si>
  <si>
    <t>Primljeni zajmovi od tuzemnih osiguravajućih društava izvan javnog sektora - dugoročni</t>
  </si>
  <si>
    <t>Trgovina na malo kozmetičkim i toaletnim proizvodima u specijaliziranim prodavaonicama</t>
  </si>
  <si>
    <t>Fotokopiranje, priprema dokumenata i ostale specijalizirane uredske pomoćne djelatnosti</t>
  </si>
  <si>
    <t>Povrat zajmova danih tuzemnim osiguravajućim društvima izvan javnog sektora – dugoročni</t>
  </si>
  <si>
    <t>Primljeni zajmovi od ostalih izvanproračunskih korisnika državnog proračuna - dugoročni</t>
  </si>
  <si>
    <t>Tekuće pomoći izvanproračunskim korisnicima županijskih, gradskih i općinskih proračuna</t>
  </si>
  <si>
    <t>Dani zajmovi neprofitnim organizacijama, građanima i kućanstvima u tuzemstvu – dugoročni</t>
  </si>
  <si>
    <t>Izdaci za dane zajmove neprofitnim organizacijama, građanima i kućanstvima (AOP 526+527)</t>
  </si>
  <si>
    <t>Obveze za zajmove po faktoringu od tuzemnih osiguravajućih društava izvan javnog sektora</t>
  </si>
  <si>
    <t>Otplata glavnice primljenih zajmova od trgovačkih društava u javnom sektoru – dugoročnih</t>
  </si>
  <si>
    <t>Otplata glavnice primljenih zajmova od tuzemnih trgovačkih društava izvan javnog sektora</t>
  </si>
  <si>
    <t>Prihodi od kamata na dane zajmove trgovačkim društvima i obrtnicima izvan javnog sektora</t>
  </si>
  <si>
    <t>Tekuće pomoći od izvanproračunskih korisnika županijskih, gradskih i općinskih proračuna</t>
  </si>
  <si>
    <t>Tekuće pomoći od proračunskog korisnika drugog proračuna temeljem prijenosa EU sredstava</t>
  </si>
  <si>
    <t>Dani zajmovi ostalim tuzemnim financijskim institucijama izvan javnog sektora – dugoročni</t>
  </si>
  <si>
    <t>Depoziti, jamčevni polozi i potraživanja od zaposlenih te za više plaćene poreze i ostalo</t>
  </si>
  <si>
    <t>Iznajmljivanje i davanje u zakup (leasing) ostalih predmeta za osobnu uporabu i kućanstvo</t>
  </si>
  <si>
    <t>Ostale pomoćne djelatnosti kod financijskih usluga, osim osiguranja i mirovinskih fondova</t>
  </si>
  <si>
    <t>Povrat danih zajmova osiguravajućim društvima u javnom sektoru po protestiranim jamstvima</t>
  </si>
  <si>
    <t>Povrat zajmova danih ostalim izvanproračunskim korisnicima državnog proračuna - dugoročni</t>
  </si>
  <si>
    <t>Prijenosi proračunskim korisnicima iz nadležnog proračuna za nabavu nefinancijske imovine</t>
  </si>
  <si>
    <t>Primljeni zajmovi od ostalih izvanproračunskih korisnika državnog proračuna - kratkoročni</t>
  </si>
  <si>
    <t>Primljeni zajmovi od trgovačkih društava i obrtnika izvan javnog sektora (AOP 493 do 496)</t>
  </si>
  <si>
    <t>Tekuće pomoći proračunskim korisnicima državnog proračuna temeljem prijenosa sredstava EU</t>
  </si>
  <si>
    <t>Tekuće pomoći proračunskim korisnicima gradskih proračuna temeljem prijenosa EU sredstava</t>
  </si>
  <si>
    <t>Trgovina na veliko strojevima za tekstilnu industriju te strojevima za šivanje i pletenje</t>
  </si>
  <si>
    <t>Zajmovi tuzemnim osiguravajućim društvima izvan javnog sektora po protestiranim jamstvima</t>
  </si>
  <si>
    <t>Dani zajmovi tuzemnim trgovačkim društvima izvan javnog sektora po protestiranim jamstvima</t>
  </si>
  <si>
    <t>Kapitalne pomoći izvanproračunskim korisnicima županijskih, gradskih i općinskih proračuna</t>
  </si>
  <si>
    <t>Otplata glavnice primljenih kredita od kreditnih institucija u javnom sektoru – dugoročnih</t>
  </si>
  <si>
    <t>Prihodi od kamata na dane zajmove ostalim izvanproračunskim korisnicima državnog proračuna</t>
  </si>
  <si>
    <t>Tekuće pomoći proračunskim korisnicima općinskih proračuna temeljem prijenosa EU sredstava</t>
  </si>
  <si>
    <t>Kapitalne pomoći od izvanproračunskih korisnika županijskih, gradskih i općinskih proračuna</t>
  </si>
  <si>
    <t>Kapitalne pomoći od proračunskog korisnika drugog proračuna temeljem prijenosa EU sredstava</t>
  </si>
  <si>
    <t>Potraživanja za pomoći iz inozemstva i od subjekata unutar općeg proračuna (AOP 145 do 151)</t>
  </si>
  <si>
    <t>Povrat zajmova danih ostalim izvanproračunskim korisnicima državnog proračuna - kratkoročni</t>
  </si>
  <si>
    <t>Zajmovi ostalim izvanproračunskim korisnicima državnog proračuna po protestiranim jamstvima</t>
  </si>
  <si>
    <t>Iznajmljivanje i davanje u zakup (leasing) uredskih strojeva i opreme (uključujući računala)</t>
  </si>
  <si>
    <t>Kapitalne pomoći proračunskim korisnicima državnog proračuna temeljem prijenosa sredstava EU</t>
  </si>
  <si>
    <t>Kapitalne pomoći proračunskim korisnicima gradskih proračuna temeljem prijenosa EU sredstava</t>
  </si>
  <si>
    <t>Naknade građanima i kućanstvima u novcu - neposredno ili putem ustanova izvan javnog sektora</t>
  </si>
  <si>
    <t>Obveze za zajmove od izvanproračunskih korisnika županijskih, gradskih i općinskih proračuna</t>
  </si>
  <si>
    <t>Ostalo istraživanje i eksperimentalni razvoj u prirodnim, tehničkim i tehnološkim znanostima</t>
  </si>
  <si>
    <t>Otplata glavnice primljenih kredita od kreditnih institucija u javnom sektoru – kratkoročnih</t>
  </si>
  <si>
    <t>Otplata glavnice primljenih zajmova od osiguravajućih društava u javnom sektoru – dugoročnih</t>
  </si>
  <si>
    <t>Otplata glavnice primljenih zajmova od tuzemnih osiguravajućih društava izvan javnog sektora</t>
  </si>
  <si>
    <t>Prijenosi proračunskim korisnicima iz nadležnog proračuna za financiranje rashoda poslovanja</t>
  </si>
  <si>
    <t>Primljeni zajmovi od izvanproračunskih korisnika županijskih, gradskih i općinskih proračuna</t>
  </si>
  <si>
    <t xml:space="preserve">Subvencije trgovačkim društvima, zadrugama, poljoprivrednicima i obrtnicima iz EU sredstava </t>
  </si>
  <si>
    <t>Tekuće pomoći proračunskim korisnicima županijskih proračuna temeljem prijenosa EU sredstava</t>
  </si>
  <si>
    <t>Trgovina motociklima, dijelovima i priborom za motocikle te održavanje i popravak motocikala</t>
  </si>
  <si>
    <r>
      <t xml:space="preserve">Prihodi od prodaje proizvoda i robe te pruženih usluga i prihodi od donacija </t>
    </r>
    <r>
      <rPr>
        <sz val="8"/>
        <rFont val="Arial"/>
        <family val="2"/>
        <charset val="238"/>
      </rPr>
      <t>(AOP 124+127)</t>
    </r>
  </si>
  <si>
    <t>Iznajmljivanje i davanje u zakup (leasing) strojeva i opreme za građevinarstvo i inženjerstvo</t>
  </si>
  <si>
    <t>Kapitalne pomoći proračunskim korisnicima općinskih proračuna temeljem prijenosa EU sredstava</t>
  </si>
  <si>
    <t>Naknade građanima i kućanstvima u naravi - neposredno ili putem ustanova izvan javnog sektora</t>
  </si>
  <si>
    <t>Otplata glavnice primljenih zajmova od ostalih izvanproračunskih korisnika državnog proračuna</t>
  </si>
  <si>
    <t>Dani zajmovi tuzemnim osiguravajućim društvima izvan javnog sektora po protestiranim jamstvima</t>
  </si>
  <si>
    <t>Izdaci za dane zajmove trgovačkim društvima i obrtnicima izvan javnog sektora (AOP 541 do 544)</t>
  </si>
  <si>
    <t>Izvršna i zakonodavna tijela, financijski i fiskalni poslovi, vanjski poslovi (AOP 003 do 005)</t>
  </si>
  <si>
    <t>Otplata glavnice primljenih zajmova od ostalih inozemnih financijskih institucija – dugoročnih</t>
  </si>
  <si>
    <t>Potraživanja za upravne i administrativne pristojbe, pristojbe po posebnim propisima i naknade</t>
  </si>
  <si>
    <t>Povrat zajmova danih izvanproračunskim korisnicima županijskih, gradskih i općinskih proračuna</t>
  </si>
  <si>
    <t>Prihodi od prodaje knjiga, umjetničkih djela i ostalih izložbenih vrijednosti (AOP 323 do 326)</t>
  </si>
  <si>
    <t>Tekuće pomoći izvanproračunskim korisnicima državnog proračuna temeljem prijenosa EU sredstava</t>
  </si>
  <si>
    <t>Tekući prijenosi između proračunskih korisnika istog proračuna temeljem prijenosa EU sredstava</t>
  </si>
  <si>
    <t>Trgovina na veliko željeznom robom, instalacijskim materijalom i opremom za vodovod i grijanje</t>
  </si>
  <si>
    <t xml:space="preserve">Uvođenje instalacija vodovoda, kanalizacije i plina i instalacija za grijanje i klimatizaciju </t>
  </si>
  <si>
    <t>Kapitalne pomoći proračunskim korisnicima županijskih proračuna temeljem prijenosa EU sredstava</t>
  </si>
  <si>
    <t>Primljeni zajmovi od ostalih tuzemnih financijskih institucija izvan javnog sektora - dugoročni</t>
  </si>
  <si>
    <t>Dani zajmovi ostalim izvanproračunskim korisnicima državnog proračuna po protestiranim jamstvima</t>
  </si>
  <si>
    <t>Povrat zajmova danih neprofitnim organizacijama, građanima i kućanstvima u tuzemstvu – dugoročni</t>
  </si>
  <si>
    <t>Trgovina na malo novinama, papirnatom robom i pisaćim priborom u specijaliziranim prodavaonicama</t>
  </si>
  <si>
    <t>Trgovina na malo računalima, perifernim jedinicama i softverom u specijaliziranim prodavaonicama</t>
  </si>
  <si>
    <t>Kapitalne pomoći izvanproračunskim korisnicima državnog proračuna temeljem prijenosa EU sredstava</t>
  </si>
  <si>
    <t>Kapitalni prijenosi između proračunskih korisnika istog proračuna temeljem prijenosa EU sredstava</t>
  </si>
  <si>
    <t>Pomoći iz inozemstva i od subjekata unutar općeg proračuna 
(AOP 046+049+054+057+060+063+066+069)</t>
  </si>
  <si>
    <t>Povrat zajmova danih ostalim tuzemnim financijskim institucijama izvan javnog sektora - dugoročni</t>
  </si>
  <si>
    <t>Prihodi od nadležnog proračuna za financiranje izdataka za financijsku imovinu i  otplatu zajmova</t>
  </si>
  <si>
    <t>Dani zajmovi izvanproračunskim korisnicima županijskih, gradskih i općinskih proračuna – dugoročni</t>
  </si>
  <si>
    <t>Povrat danih zajmova tuzemnim trgovačkim društvima izvan javnog sektora po protestiranim jamstvima</t>
  </si>
  <si>
    <t>Prihodi od kamata na dane zajmove trgovačkim društvima u javnom sektoru po protestiranim jamstvima</t>
  </si>
  <si>
    <t>Prijenosi proračunskim korisnicima iz nadležnog proračuna za financijsku imovinu i otplatu zajmova</t>
  </si>
  <si>
    <t>Zajmovi neprofitnim organizacijama, građanima i kućanstvima u tuzemstvu po protestiranim jamstvima</t>
  </si>
  <si>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</si>
  <si>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t>Dani zajmovi izvanproračunskim korisnicima županijskih, gradskih i općinskih proračuna – kratkoročni</t>
  </si>
  <si>
    <t>Omogućen je unos mjesečnih Obveza i za razinu 11. Nova Bilanca za 2015. još nije ugrađena u obrazac.</t>
  </si>
  <si>
    <t>Otplata glavnice primljenih zajmova od ostalih financijskih institucija u javnom sektoru – dugoročnih</t>
  </si>
  <si>
    <t>Otplata glavnice primljenih zajmova od tuzemnih trgovačkih društava izvan javnog sektora – dugoročnih</t>
  </si>
  <si>
    <t>Primici od prodaje dionica i udjela u glavnici trgovačkih društava izvan javnog sektora (AOP 472+473)</t>
  </si>
  <si>
    <t xml:space="preserve">Trgovina na malo u nespecijaliziranim prodavaonicama pretežno hranom, pićima i duhanskim proizvodima </t>
  </si>
  <si>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</si>
  <si>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Kamate za primljene zajmove od izvanproračunskih korisnika županijskih, gradskih i općinskih proračuna</t>
  </si>
  <si>
    <t>Povrat danih zajmova tuzemnim osiguravajućim društvima izvan javnog sektora po protestiranim jamstvima</t>
  </si>
  <si>
    <t>Dani zajmovi neprofitnim organizacijama, građanima i kućanstvima u tuzemstvu po protestiranim jamstvima</t>
  </si>
  <si>
    <t>Otplata glavnice primljenih kredita od tuzemnih kreditnih institucija izvan javnog sektora – dugoročnih</t>
  </si>
  <si>
    <t>Kapitalne pomoći kreditnim i ostalim financijskim institucijama te trgovačkim društvima u javnom sektoru</t>
  </si>
  <si>
    <t>Povrat danih zajmova ostalim izvanproračunskim korisnicima državnog proračuna po protestiranim jamstvima</t>
  </si>
  <si>
    <t>Primljeni zajmovi od izvanproračunskih korisnika županijskih, gradskih i općinskih proračuna - dugoročni</t>
  </si>
  <si>
    <t>Otplata glavnice primljenih kredita od tuzemnih kreditnih institucija izvan javnog sektora – kratkoročnih</t>
  </si>
  <si>
    <t>Otplata glavnice primljenih zajmova od tuzemnih osiguravajućih društava izvan javnog sektora – dugoročnih</t>
  </si>
  <si>
    <t>Posredovanje u trgovini poljoprivrednim sirovinama, živom stokom, tekstilnim sirovinama i poluproizvodima</t>
  </si>
  <si>
    <t>Prihodi iz dobiti trgovačkih društava, kreditnih i ostalih financijskih institucija po posebnim propisima</t>
  </si>
  <si>
    <t>Otplata glavnice primljenih zajmova od ostalih izvanproračunskih korisnika državnog proračuna – dugoročnih</t>
  </si>
  <si>
    <t>Povrat zajmova danih izvanproračunskim korisnicima županijskih, gradskih i općinskih proračuna - dugoročni</t>
  </si>
  <si>
    <t>Prihodi iz nadležnog proračuna za financiranje redovne djelatnosti proračunskih korisnika (AOP 132 do 134)</t>
  </si>
  <si>
    <t>Primici (povrati) glavnice zajmova danih neprofitnim organizacijama, građanima i kućanstvima (AOP 418+419)</t>
  </si>
  <si>
    <t>Primljeni zajmovi od izvanproračunskih korisnika županijskih, gradskih i općinskih proračuna - kratkoročni</t>
  </si>
  <si>
    <t>Unaprijed plaćeni rashodi budućih razdoblja i nedospjela naplata prihoda (aktivna vremenska razgraničenja)</t>
  </si>
  <si>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</si>
  <si>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Otplata glavnice primljenih zajmova od trgovačkih društava i obrtnika izvan javnog sektora (AOP 603 do 606)</t>
  </si>
  <si>
    <t>Prihodi od kamata na dane zajmove izvanproračunskim korisnicima županijskih, gradskih i općinskih proračuna</t>
  </si>
  <si>
    <t>Trgovina na malo sagovima i prostiračima za pod, zidnim i podnim oblogama u specijaliziranim prodavaonicama</t>
  </si>
  <si>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</si>
  <si>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Kapitalne pomoći kreditnim i ostalim financijskim institucijama te trgovačkim društvima izvan javnog sektora</t>
  </si>
  <si>
    <t>Otplata glavnice primljenih zajmova od ostalih izvanproračunskih korisnika državnog proračuna – kratkoročnih</t>
  </si>
  <si>
    <t>Povrat zajmova danih izvanproračunskim korisnicima županijskih, gradskih i općinskih proračuna - kratkoročni</t>
  </si>
  <si>
    <t>Proizvodnja dvopeka, keksa i srodnih proizvoda; proizvodnja trajnih peciva, slastičarskih proizvoda i kolača</t>
  </si>
  <si>
    <t>Zajmovi izvanproračunskim korisnicima županijskih, gradskih i općinskih proračuna po protestiranim jamstvima</t>
  </si>
  <si>
    <t>Kamate za primljene kredite i zajmove od međunarodnih organizacija, institucija i tijela EU te inozemnih vlada</t>
  </si>
  <si>
    <t>Otplata glavnice primljenih zajmova od izvanproračunskih korisnika županijskih, gradskih i općinskih proračuna</t>
  </si>
  <si>
    <t>Prijenosi proračunskim korisnicima iz nadležnog proračuna za financiranje redovne djelatnosti (AOP 235 do 237)</t>
  </si>
  <si>
    <t>Povrat danih zajmova neprofitnim organizacijama, građanima i kućanstvima u tuzemstvu po protestiranim jamstvima</t>
  </si>
  <si>
    <t>Prihodi od kamata na dane zajmove međunarodnim organizacijama, institucijama i tijelima EU te inozemnim vladama</t>
  </si>
  <si>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</si>
  <si>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Ako je u nekom stupcu na AOP-u 642 broj veći od nule, tada i na AOP-u 644 mora biti broj veći od nule i obrnuto.</t>
  </si>
  <si>
    <t>Ako je u nekom stupcu na AOP-u 643 broj veći od nule, tada i na AOP-u 645 mora biti broj veći od nule i obrnuto.</t>
  </si>
  <si>
    <t>Prihodi od kamata na dane zajmove neprofitnim organizacijama, građanima i kućanstvima po protestiranim jamstvima</t>
  </si>
  <si>
    <t>Primici (povrati) glavnice zajmova danih trgovačkim društvima i obrtnicima izvan javnog sektora (AOP 433 do 436)</t>
  </si>
  <si>
    <t>Prosječan broj zaposlenih u tijelima na osnovi stanja na početku i na kraju izvještajnog razdoblja (cijeli broj)</t>
  </si>
  <si>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</si>
  <si>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Dani zajmovi izvanproračunskim korisnicima županijskih, gradskih i općinskih proračuna po protestiranim jamstvima</t>
  </si>
  <si>
    <t>Popravljena kontrola broj 9 u kojoj je za razinu 23 traženo da bude upisan i obrazac NT, a stvarno ne treba biti.</t>
  </si>
  <si>
    <t>Subvencije trgovačkim društvima, zadrugama, poljoprivrednicima i obrtnicima izvan javnog sektora (AOP 217 do 219)</t>
  </si>
  <si>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</si>
  <si>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t>Otplata glavnice primljenih zajmova od ostalih tuzemnih financijskih institucija izvan javnog sektora – dugoročnih</t>
  </si>
  <si>
    <t>Trgovina na malo kruhom, pecivom, kolačima, tjesteninama, bombonima i slatkišima u specijaliziranim prodavaonicama</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</si>
  <si>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</si>
  <si>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t>Prihodi od kamata na dane zajmove trgovačkim društvima i obrtnicima izvan javnog sektora po protestiranim jamstvima</t>
  </si>
  <si>
    <t>Prosječan broj zaposlenih kod korisnika na osnovi stanja na početku i na kraju izvještajnog razdoblja (cijeli broj)</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</si>
  <si>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</si>
  <si>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t>* U 2017. godini, pozicija se odnosi na AOP 038 iz izvještaja za 2016. godinu kada je broj AOP pozicija bio drugačiji</t>
  </si>
  <si>
    <t>Izdaci za dane zajmove međunarodnim organizacijama, institucijama i tijelima EU te inozemnim vladama (AOP 521 do 524)</t>
  </si>
  <si>
    <t>Primljeni krediti i zajmovi od međunarodnih organizacija, institucija i tijela EU te inozemnih vlada (AOP 476 do 479)</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</si>
  <si>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</si>
  <si>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</si>
  <si>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</si>
  <si>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097 mora biti jednak zbroju AOP-a: 677 do 683 u oba stupca podataka. Zbog zaokruživanja je dopuštena razlika od 1.</t>
  </si>
  <si>
    <t>Novi obrazac od 1.1.2015. - prva verzija obrasca, omogućen samo unos mjesečnog obrasca Obveze za siječanj 2015. godine</t>
  </si>
  <si>
    <t>Trgovina na malo namještajem, opremom za rasvjetu i ostalim proizvodima za kućanstvo u specijaliziranim prodavaonicama</t>
  </si>
  <si>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</si>
  <si>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t>Tekuće pomoći izvanproračunskim korisnicima županijskih, gradskih i općinskih proračuna temeljem prijenosa EU sredstava</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</si>
  <si>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</si>
  <si>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</si>
  <si>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</si>
  <si>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</si>
  <si>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</si>
  <si>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</si>
  <si>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</si>
  <si>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</si>
  <si>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</si>
  <si>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287+288 u oba stupca podataka. Dopušteno je odstupanje od 1kn zbog zaokruživanja.</t>
  </si>
  <si>
    <t>AOP 198 mora biti jednak zbroju AOP-a: 704+705 u oba stupca podataka. Dopušteno je odstupanje od 1kn zbog zaokruživanja.</t>
  </si>
  <si>
    <t>AOP 219 mora biti jednak zbroju AOP-a: 730+731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</si>
  <si>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</si>
  <si>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</si>
  <si>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AOP 438 mora biti jednak zbroju AOP-a: 822+823 u oba stupca podataka. Dopušteno je odstupanje od 1 kn zbog zaokruživanja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</si>
  <si>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</si>
  <si>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</si>
  <si>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</si>
  <si>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</si>
  <si>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</si>
  <si>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</si>
  <si>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</si>
  <si>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546 mora biti jednak zbroju AOP-a: 907+908 u oba stupca podataka. Dopušteno je odstupanje od 1kn zbog zaokruživanja.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</si>
  <si>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</si>
  <si>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</si>
  <si>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</si>
  <si>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</si>
  <si>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</si>
  <si>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</si>
  <si>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</si>
  <si>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Vrijednost AOP oznake 269 mora biti manja ili jednaka vrijednosti AOP-a 089. Ako je AOP 269 veći kontrola javlja grešku.</t>
  </si>
  <si>
    <t>Vrijednost AOP oznake 271 mora biti manja ili jednaka vrijednosti AOP-a 091. Ako je AOP 271 veći kontrola javlja grešku.</t>
  </si>
  <si>
    <t>Vrijednost AOP oznake 280 mora biti manja ili jednaka vrijednosti AOP-a 155. Ako je AOP 280 veći kontrola javlja grešku.</t>
  </si>
  <si>
    <t>Povrat danih zajmova izvanproračunskim korisnicima županijskih, gradskih i općinskih proračuna po protestiranim jamstvima</t>
  </si>
  <si>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</si>
  <si>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</si>
  <si>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t>AOP 424 mora biti jednak zbroju AOP-a 807 do 809 u oba stupca podataka. Dopušteno je odstupanje od 1 kn zbog zaokruživanja</t>
  </si>
  <si>
    <t>Kapitalne pomoći izvanproračunskim korisnicima županijskih, gradskih i općinskih proračuna temeljem prijenosa EU sredstava</t>
  </si>
  <si>
    <t>Vrijednost AOP oznake 268 mora biti manja ili jednaka vrijednosti AOP-a 088. Ako je AOP 268 veći kontrola javlja pogrešku.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</si>
  <si>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</si>
  <si>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</si>
  <si>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</si>
  <si>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</si>
  <si>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</si>
  <si>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</si>
  <si>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</si>
  <si>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</si>
  <si>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</si>
  <si>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</si>
  <si>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</si>
  <si>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</si>
  <si>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</si>
  <si>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</si>
  <si>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AOP 206 mora biti jednak zbroju AOP-a: 722 do 728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</si>
  <si>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</si>
  <si>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</si>
  <si>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</si>
  <si>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</si>
  <si>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</si>
  <si>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</si>
  <si>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</si>
  <si>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</si>
  <si>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273 mora biti jednak zbroju AOP-a: 786 do 789 u oba stupca podataka. Dopušteno je odstupanje od 1kn zbog zaokruživanja.</t>
  </si>
  <si>
    <t>AOP 274 mora biti jednak zbroju AOP-a: 790 do 794 u oba stupca podataka. Dopušteno je odstupanje od 1kn zbog zaokruživanja.</t>
  </si>
  <si>
    <t>AOP 433 mora biti jednak zbroju AOP-a: 816 do 818 u oba stupca podataka. Dopušteno je odstupanje od 1 kn zbog zaokruživanja</t>
  </si>
  <si>
    <t>AOP 433 mora biti jednak zbroju AOP-a: 819 do 821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</si>
  <si>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</si>
  <si>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</si>
  <si>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</si>
  <si>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</si>
  <si>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</si>
  <si>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</si>
  <si>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532 mora biti jednak zbroju AOP-a: 892 do 894 u oba stupca podataka. Dopušteno je odstupanje od 1kn zbog zaokruživanja.</t>
  </si>
  <si>
    <t>AOP 541 mora biti jednak zbroju AOP-a: 900 do 903 u oba stupca podataka. Dopušteno je odstupanje od 1kn zbog zaokruživanja.</t>
  </si>
  <si>
    <t>AOP 542 mora biti jednak zbroju AOP-a: 904 do 906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</si>
  <si>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</si>
  <si>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</si>
  <si>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</si>
  <si>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</si>
  <si>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</si>
  <si>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</si>
  <si>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Otplata glavnice primljenih zajmova od izvanproračunskih korisnika županijskih, gradskih i općinskih proračuna – dugoročnih</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</si>
  <si>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</si>
  <si>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t>Uvedena su polja "Datum od" i "Datum do" svakog pojedinog razdoblja kako bi se moglo posebno prepoznati obveznike koji nisu poslovali cijelo navedeno razdoblje (novootvoreni obveznici i obveznici koji zbog statusnih promjena gube pravnu osobnost).</t>
  </si>
  <si>
    <t>Depoziti, jamčevni polozi i potraživanja od zaposlenih te za više plaćene poreze i ostalo (AOP 074 + 077 do 079 - 080 + 081)</t>
  </si>
  <si>
    <t>Otplata glavnice primljenih zajmova od izvanproračunskih korisnika županijskih, gradskih i općinskih proračuna – kratkoročnih</t>
  </si>
  <si>
    <t>Proširene upute tekstom o upotrebi ove Excel datoteke za dostavu podataka nadležnim ministarstvima ili za neke druge potrebe.</t>
  </si>
  <si>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</si>
  <si>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</si>
  <si>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</si>
  <si>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</si>
  <si>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</si>
  <si>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</si>
  <si>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</si>
  <si>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</si>
  <si>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Otplata glavnice primljenih kredita i zajmova od međunarodnih organizacija, institucija i tijela EU te inozemnih vlada (AOP 585 do 588)</t>
  </si>
  <si>
    <t>Primici (povrati) glavnice zajmova danih međunarodnim organizacijama, institucijama i tijelima EU te inozemnim vladama (AOP 413 do 416)</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</si>
  <si>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</si>
  <si>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Proračunski korisnik jedinice lokalne i područne (regionalne) samouprave koji obavlja poslove u sklopu funkcija koje se decentraliziraju</t>
  </si>
  <si>
    <t>Davanje u zakup (leasing) prava na uporabu intelektualnog vlasništva i sličnih proizvoda, osim radova koji su zaštićeni autorskim pravima</t>
  </si>
  <si>
    <t>Trgovina na malo cvijećem, sadnicama, sjemenjem, gnojivom, kućnim ljubimcima i hranom za kućne ljubimce u specijaliziranim prodavaonicama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</si>
  <si>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</si>
  <si>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t>Obveze za zajmove po faktoringu od kreditnih institucija,  osiguravajućih društava, financijskih institucija i trgovačkih društava u javnom sektoru</t>
  </si>
  <si>
    <t xml:space="preserve">Djelatnosti socijalne skrbi sa smještajem za osobe s teškoćama u razvoju, duševno bolesne osobe i osobe ovisne o alkoholu, drogama ili drugim opojnim sredstvima </t>
  </si>
  <si>
    <t>Reguliranje djelatnosti subjekata koji pružaju zdravstvenu zaštitu, usluge u obrazovanju i kulturi i druge društvene usluge, osim obveznoga socijalnog osiguranja</t>
  </si>
  <si>
    <t>Ako ova kontrola javlja pogrešku znači da je na nekoj od AOP pozicija upisana negativna vrijednost. Ovaj obrazac ne može sadržavati niti jednu negativnu vrijednost.</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</si>
  <si>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</si>
  <si>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</si>
  <si>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</si>
  <si>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</si>
  <si>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</si>
  <si>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</si>
  <si>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</si>
  <si>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483 veći od nule, a iznos na AOP-ima 851 i 852 jednaki nuli, provjerite AOP-e 851 i 852. Ako je njihov iznos stvarno toliki, zanemarite ovu kontrolu.</t>
  </si>
  <si>
    <t>Ako je iznos na AOP-u 488 veći od nule, a iznos na AOP-ima 858 i 859 jednaki nuli, provjerite AOP-e 858 i 859. Ako je njihov iznos stvarno toliki, zanemarite ovu kontrolu.</t>
  </si>
  <si>
    <t>Ako je iznos na AOP-u 491 veći od nule, a iznos na AOP-ima 864 i 865 jednaki nuli, provjerite AOP-e 864 i 865. Ako je njihov iznos stvarno toliki, zanemarite ovu kontrolu.</t>
  </si>
  <si>
    <t>Samo AOP pozicije 230 i 231 mogu biti i negativne. Ako ova kontrola javlja pogrešku znači da je upisana negativna vrijednost u neku drugu AOP poziciju gdje to nije dopušteno.</t>
  </si>
  <si>
    <t>Svi obrasci proračuna i proračunskih korisnika objedinjeni su zbog potreba kontrola između obrazaca te lakšu kontrolu obveznosti (koja razina je obvezna podnositi koji obrazac).</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</si>
  <si>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</si>
  <si>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</si>
  <si>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</si>
  <si>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</si>
  <si>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</si>
  <si>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</si>
  <si>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</si>
  <si>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592 veći od nule, a suma iznosa na AOP-ima 935 i 936 je jednaka nuli, provjerite AOP-e 935 i 936. Ako je njihov iznos stvarno toliki, zanemarite ovu kontrolu.</t>
  </si>
  <si>
    <t>Ako je iznos na AOP-u 598 veći od nule, a suma iznosa na AOP-ima 942 i 943 je jednaka nuli, provjerite AOP-e 942 i 943. Ako je njihov iznos stvarno toliki, zanemarite ovu kontrolu.</t>
  </si>
  <si>
    <t>Ako je iznos na AOP-u 601 veći od nule, a suma iznosa na AOP-ima 948 i 949 je jednaka nuli, provjerite AOP-e 948 i 949. Ako je njihov iznos stvarno toliki, zanemarite ovu kontrolu.</t>
  </si>
  <si>
    <t>Kontrola 153 podijeljena je na dvije kontrole, jer se zabrane popunjavanja nekih AOP pozicija razlikuju kod razine 22 i 23. Za razinu 23 dopušteno je popunjavanje AOP pozicija 128 do 133.</t>
  </si>
  <si>
    <t>Omogućen je unos samo obrasca Obveze (mjesečne) za razdoblja siječanj i veljaču 2011. Ostali obrasci će se mijenjati i čekaju se izmjene. Zbog toga je Obveze dobio novu šifru vrste posla.</t>
  </si>
  <si>
    <t>Vrijednosti svih AOP oznaka moraju biti zaokružene, cjelobrojne vrijednosti, ako je vrijednost neke AOP oznake upisana s decimalama kontrola javlja pogrešku i takav obrazac je neispravan.</t>
  </si>
  <si>
    <t>Ako je iznos na AOP-u 183 veći od nule, a iznos na AOP-u 695 (naknada za energetsku uslugu) je jednak nuli, provjerite AOP 695. Ako je njegov iznos stvarno toliki, zanemarite ovu kontrolu.</t>
  </si>
  <si>
    <t>Ugrađene su sve kontrole za sve obrasce. Omogućen je unos za sva razdoblja u 2015. godini. Dodan je opis novosti i promjena kod predaje u Upute. Ažuriran je popis razdjela za 2015. godinu.</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</si>
  <si>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</si>
  <si>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Ako je iznos na AOP-u 187 veći od nule, a iznos na AOP-u 697 (premije osiguranja zaposlenih) je jednak nuli, provjerite AOP 697. Ako je njegov iznos stvarno toliki, zanemarite ovu kontrolu.</t>
  </si>
  <si>
    <t>Popravljena kontrola broj 36 u PR-RAS-u koja je provjeravala pogrešne AOP pozicije. 
Popravljena kontrola koja je javljala pogrešku ako je bio popunjen polugodišnji obrazac NT za razine 22 i 23.</t>
  </si>
  <si>
    <t>Ako je iznos na AOP-u 019 veći od nule, a iznos na AOP-u 647 (porez na korištenje javnih površina) je jednak nuli, provjerite AOP 647. Ako je njegov iznos stvarno toliki, zanemarite ovu kontrolu.</t>
  </si>
  <si>
    <t>Ako je iznos na AOP-u 082 veći od nule, a iznos na AOP-u 676 (premije na izdane vrijednosne papire) je jednak nuli, provjerite AOP 676. Ako je njegov iznos stvarno toliki, zanemarite ovu kontrolu.</t>
  </si>
  <si>
    <t>Ako je iznos na AOP-u 460 veći od nule, a iznos na AOP-u 842 (ostali vrijednosni papiri - dugoročni) je jednak nuli, provjerite AOP 842. Ako je njegov iznos stvarno toliki, zanemarite ovu kontrolu.</t>
  </si>
  <si>
    <t>Obveze za zajmove po faktoringu od inozemnih kreditnih institucija, inozemnih osiguravajućih društava, ostalih inozemnih financijskih institucija, inozemnih trgovačkih društava i inozemnih obrtnika</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</si>
  <si>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</si>
  <si>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</si>
  <si>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t>Ako je iznos na AOP-u 259 veći od nule, a iznos na AOP-u 785 (tekuće donacije građanima i kućanstvima) je jednak nuli, provjerite AOP 785.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</si>
  <si>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</si>
  <si>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Samo na AOP oznakama 003 i 012 u iznimnim slučajevima iznosi mogu biti negativni, iznosi svih ostalih AOP-a moraju biti pozitivni. Ako je iznos ijednog drugog AOP-a negativan ova kontrola javlja pogrešku.</t>
  </si>
  <si>
    <t>Ako je iznos na AOP-u 516 veći od nule, a iznos na AOP-u 883 (ostali tuzemni vrijednosni papiri - dugoročni) je jednak nuli, provjerite AOP 883. Ako je njegov iznos stvarno toliki, zanemarite ovu kontrolu.</t>
  </si>
  <si>
    <t>Razine 41 i 42 ne smije imati popunjene AOP oznake 155 i 280 osim RKP-a 23911 i 25843. Ako je kod bilo kojeg drugog obveznika razine 41 i 42 popunjena bilo koja od ovih AOP pozicija kontrola javlja pogrešku.</t>
  </si>
  <si>
    <t>Ako je iznos na AOP-u 494 veći od nule, a iznos na AOP-u 867 (primljeni zajmovi od tuzemnih obrtnika - dugoročni) je jednak nuli, provjerite AOP 867. Ako je njegov iznos stvarno toliki, zanemarite ovu kontrolu.</t>
  </si>
  <si>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</si>
  <si>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t>Ako je iznos na AOP-u 478 veći od nule, a iznos na AOP-u 845 (primljeni zajmovi od inozemnih vlada u EU - dugoročni) je jednak nuli, provjerite AOP 845. Ako je njegov iznos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</si>
  <si>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</si>
  <si>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</si>
  <si>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</si>
  <si>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Oznaku razdjela upisuju samo obveznici razine 11 i 12, dok sve ostale razine u polje razdjel upisuju nulu. Kontrola javlja pogrešku ako za razinu 11 ili 12 razdjel nije upisan ili ako je upisan za bilo koju drugu razinu.</t>
  </si>
  <si>
    <t>Ako je iznos na AOP-u 495 veći od nule, a iznos na AOP-u 868 (primljeni zajmovi od inozemnih trgovačkih društava - dugoročni) je jednak nuli, provjerite AOP 868. Ako je njegov iznos stvarno toliki, zanemarite ovu kontrolu.</t>
  </si>
  <si>
    <t>Opis AOP oznake 639 je ispravljen, glasio je "Rashodi budućih razdoblja", novi opis je "Unaprijed plaćeni rashodi budućih razdoblja". Ispravljena pogrešna formula na AOP-u 407. Ispravljena je pogrešna formula u kontroli 028.</t>
  </si>
  <si>
    <t>Ako je iznos na AOP-u 477 veći od nule, a iznos na AOP-u 844 (primljeni krediti i zajmovi od institucija i tijela EU - dugoročni) je jednak nuli, provjerite AOP 844 Ako je njegov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</si>
  <si>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</si>
  <si>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</si>
  <si>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</si>
  <si>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</si>
  <si>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</si>
  <si>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</si>
  <si>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Ako je iznos na AOP-u 587 veći od nule, a iznos na AOP-u 929 (otplata glavnice primljenih zajmova od inozemnih vlada u 
EU-dugoročnih) je jednak nuli, provjerite AOP 929. Ako je njegov iznos stvarno toliki, zanemarite ovu kontrolu.</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</si>
  <si>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</si>
  <si>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</si>
  <si>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Kod tromjesečnih i devetomjesečnih izvještaja ne predaju se konsolidirani izvještaji razine 23. Kontrola javlja pogrešku ako ste za jedno od tih razdoblja upisali oznaku razine 23. Za razinu 12 moguće je predati samo obrazac Obveze.</t>
  </si>
  <si>
    <t>Ako je iznos na AOP-u 482 veći od nule, a iznos na AOP-u 850 (primljeni zajmovi od osiguravajućih društava u javnom sektoru - dugoročni) je jednak nuli, provjerite AOP 850. Ako je njegov iznos stvarno toliki, zanemarite ovu kontrolu.</t>
  </si>
  <si>
    <t>Dodana nova razdoblja za 2019. godinu, dodane nove kontrole broj 254 na PR-RAS obrazac koja ne dopušta da višak i manjak prihoda preneseni budu istovremeno popunjeni. Sitne promjene uputa. Dodani razdjeli 011 i 255, brisan razdjel 256.</t>
  </si>
  <si>
    <t>Ako je iznos na AOP-u 588 veći od nule, a iznos na AOP-u 930 (otplata glavnice primljenih zajmova od inozemnih vlada izvan EU - dugoročnih) je jednak nuli, provjerite AOP 930. Ako je njegov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</si>
  <si>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</si>
  <si>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 xml:space="preserve">Na ovom radnom listu dat će se popis svih, i najmanjih promjena Excel datoteke iz verzije u verziju (bilo da su nastale zbog promjene zakonskih propisa, ispravka pogrešaka u Excel datoteci, dodatnim kontrolama ili poboljšanjima obrasca. </t>
  </si>
  <si>
    <t>Dorađena su poslovna pravila o popunjavanju obrasca, kolona planirano za razdoblje i planirano ukupno popunjavaju se samo na trećoj razini kontnog plana, a ne na četvrtoj kako je bilo ranije, te je obrazac dorađen u skladu s tim pravilom.</t>
  </si>
  <si>
    <t>Ako je iznos na AOP-u 605 veći od nule, a iznos na AOP-u 952 (otplata glavnice primljenih zajmova od inozemnih trgovačkih društava - dugoročnih) je jednak nuli, provjerite AOP 952. Ako je njegov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</si>
  <si>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</si>
  <si>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</si>
  <si>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</si>
  <si>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</si>
  <si>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</si>
  <si>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</si>
  <si>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</si>
  <si>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Ako je iznos na AOP-u 594 veći od nule, a iznos na AOP-u 937 (otplata glavnice primljenih zajmova od trgovačkih društava u javnom sektoru - dugoročnih) je jednak nuli, provjerite AOP 937. Ako je njegov iznos stvarno toliki, zanemarite ovu kontrolu.</t>
  </si>
  <si>
    <t>Dodan komentar u obrazac Obveze na AOP oznaku 001. Ispravljen pogrešan opis AOP oznake 639. Ispravljena kontrola 13 koja je pogreškom uspoređivala AOP 639 iz PR-RAS obrasca i 159 iz Bilance. Ispravno je da je uspoređuje sa AOP oznakom 158 iz Bilance.</t>
  </si>
  <si>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</si>
  <si>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t>Ako je iznos na AOP-u 591 veći od nule, a iznos na AOP-u 934 (otplata glavnice primljenih zajmova od osiguravajućih društava u javnom sektoru - dugoročnih) je jednak nuli, provjerite AOP 934. Ako je njegov iznos stvarno toliki, zanemarite ovu kontrolu.</t>
  </si>
  <si>
    <t>Ovo je osnovna kontrola u Bilanci: Imovina = Obveze i vlastiti izvori (AOP 001 = AOP 168). Dopušteno je odstupanje od 1kn zbog zaokruživanja. Ako kontrola javlja pogrešku, znači da je razlika iznosa za ove dvije AOP oznake veća od 1. Ispravite podatke.</t>
  </si>
  <si>
    <t>Šifra općine / grada upisuje se prema standardnim troznamenkastim šiframa bez kontrolne znamekne. U ovom šifrarniku šifre su dane abecednim redom naziva naselja. U obrazac se upisuje samo šifra općine / grada, a šifra županije se automatski izračunava.</t>
  </si>
  <si>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</si>
  <si>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</si>
  <si>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</si>
  <si>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</si>
  <si>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</si>
  <si>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</si>
  <si>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</si>
  <si>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su u nekom stupcu na AOP-ima 642 do 645 (brojevi zaposlenih) podaci veći od nule, tada u toj istom stupcu mora biti postojati podatak veći od nule i na AOP-u 149 (rashodi za zaposlene). Isto tako, ako postoje zaposleni, moraju postojati i rashodi za zaposlene.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</si>
  <si>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</si>
  <si>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</si>
  <si>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</si>
  <si>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</si>
  <si>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</si>
  <si>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</si>
  <si>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</si>
  <si>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</si>
  <si>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</si>
  <si>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</si>
  <si>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</si>
  <si>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</si>
  <si>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</si>
  <si>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</si>
  <si>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</si>
  <si>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</si>
  <si>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</si>
  <si>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</si>
  <si>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</si>
  <si>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</si>
  <si>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</si>
  <si>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</si>
  <si>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</si>
  <si>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</si>
  <si>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</si>
  <si>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</si>
  <si>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</si>
  <si>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</si>
  <si>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</si>
  <si>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</si>
  <si>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</si>
  <si>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</si>
  <si>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</si>
  <si>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</si>
  <si>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</si>
  <si>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</si>
  <si>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</si>
  <si>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</si>
  <si>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</si>
  <si>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</si>
  <si>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</si>
  <si>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</si>
  <si>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</si>
  <si>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</si>
  <si>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</si>
  <si>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</si>
  <si>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</si>
  <si>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</si>
  <si>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</si>
  <si>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</si>
  <si>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</si>
  <si>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</si>
  <si>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</si>
  <si>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</si>
  <si>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</si>
  <si>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</si>
  <si>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</si>
  <si>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</si>
  <si>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</si>
  <si>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</si>
  <si>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</si>
  <si>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</si>
  <si>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</si>
  <si>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</si>
  <si>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</si>
  <si>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</si>
  <si>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</si>
  <si>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</si>
  <si>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DA</t>
  </si>
</sst>
</file>

<file path=xl/styles.xml><?xml version="1.0" encoding="utf-8"?>
<styleSheet xmlns="http://schemas.openxmlformats.org/spreadsheetml/2006/main">
  <numFmts count="6">
    <numFmt numFmtId="178" formatCode="000"/>
    <numFmt numFmtId="182" formatCode="#,##0.0"/>
    <numFmt numFmtId="189" formatCode="00000"/>
    <numFmt numFmtId="200" formatCode="00000000"/>
    <numFmt numFmtId="201" formatCode="0000"/>
    <numFmt numFmtId="202" formatCode="00000000000"/>
  </numFmts>
  <fonts count="85">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c r="A1" s="48" t="s">
        <v>35</v>
      </c>
      <c r="B1" s="48" t="s">
        <v>166</v>
      </c>
      <c r="C1" s="48" t="s">
        <v>923</v>
      </c>
      <c r="D1" s="48" t="s">
        <v>924</v>
      </c>
      <c r="E1" s="48" t="s">
        <v>925</v>
      </c>
      <c r="F1" s="48" t="s">
        <v>926</v>
      </c>
      <c r="G1" s="49" t="s">
        <v>947</v>
      </c>
      <c r="H1" s="49" t="s">
        <v>1009</v>
      </c>
      <c r="I1" s="49" t="s">
        <v>1153</v>
      </c>
      <c r="J1" s="323" t="s">
        <v>665</v>
      </c>
      <c r="K1" s="50" t="s">
        <v>692</v>
      </c>
      <c r="L1" s="50" t="s">
        <v>414</v>
      </c>
    </row>
    <row r="2" spans="1:12">
      <c r="A2" s="61">
        <v>151</v>
      </c>
      <c r="B2" s="62">
        <f>PRRAS!C12</f>
        <v>1</v>
      </c>
      <c r="C2" s="62">
        <f>PRRAS!D12</f>
        <v>15118495</v>
      </c>
      <c r="D2" s="62">
        <f>PRRAS!E12</f>
        <v>15282963</v>
      </c>
      <c r="E2" s="62">
        <v>0</v>
      </c>
      <c r="F2" s="62">
        <v>0</v>
      </c>
      <c r="G2" s="63">
        <f t="shared" ref="G2:G65" si="0">(B2/1000)*(C2*1+D2*2)</f>
        <v>45684.421000000002</v>
      </c>
      <c r="H2" s="63">
        <f t="shared" ref="H2:H65" si="1">ABS(C2-ROUND(C2,0))+ABS(D2-ROUND(D2,0))</f>
        <v>0</v>
      </c>
      <c r="I2" s="64">
        <v>0</v>
      </c>
      <c r="J2" s="323" t="s">
        <v>702</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23" t="s">
        <v>703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23" t="s">
        <v>704</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23" t="s">
        <v>705</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23" t="s">
        <v>706</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23" t="s">
        <v>1252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23" t="s">
        <v>900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23" t="s">
        <v>899</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23" t="s">
        <v>181</v>
      </c>
      <c r="K10" s="50" t="str">
        <f>TEXT(RefStr!B6,"00000")</f>
        <v>07823</v>
      </c>
      <c r="L10" s="50">
        <f>INT(VALUE(RefStr!B6))</f>
        <v>7823</v>
      </c>
    </row>
    <row r="11" spans="1:12">
      <c r="A11" s="56">
        <v>151</v>
      </c>
      <c r="B11" s="57">
        <f>PRRAS!C21</f>
        <v>10</v>
      </c>
      <c r="C11" s="57">
        <f>PRRAS!D21</f>
        <v>0</v>
      </c>
      <c r="D11" s="57">
        <f>PRRAS!E21</f>
        <v>0</v>
      </c>
      <c r="E11" s="57">
        <v>0</v>
      </c>
      <c r="F11" s="57">
        <v>0</v>
      </c>
      <c r="G11" s="58">
        <f t="shared" si="0"/>
        <v>0</v>
      </c>
      <c r="H11" s="58">
        <f t="shared" si="1"/>
        <v>0</v>
      </c>
      <c r="I11" s="59">
        <v>0</v>
      </c>
      <c r="J11" s="323" t="s">
        <v>968</v>
      </c>
      <c r="K11" s="50" t="str">
        <f>TEXT(RefStr!B8,"00000000")</f>
        <v>03402789</v>
      </c>
      <c r="L11" s="50">
        <f>INT(VALUE(RefStr!B8))</f>
        <v>3402789</v>
      </c>
    </row>
    <row r="12" spans="1:12">
      <c r="A12" s="56">
        <v>151</v>
      </c>
      <c r="B12" s="57">
        <f>PRRAS!C22</f>
        <v>11</v>
      </c>
      <c r="C12" s="57">
        <f>PRRAS!D22</f>
        <v>0</v>
      </c>
      <c r="D12" s="57">
        <f>PRRAS!E22</f>
        <v>0</v>
      </c>
      <c r="E12" s="57">
        <v>0</v>
      </c>
      <c r="F12" s="57">
        <v>0</v>
      </c>
      <c r="G12" s="58">
        <f t="shared" si="0"/>
        <v>0</v>
      </c>
      <c r="H12" s="58">
        <f t="shared" si="1"/>
        <v>0</v>
      </c>
      <c r="I12" s="59">
        <v>0</v>
      </c>
      <c r="J12" s="323" t="s">
        <v>658</v>
      </c>
      <c r="K12" s="50" t="str">
        <f>TRIM(RefStr!B10)</f>
        <v>DOM ZA STARIJE I NEMOĆNE OSOBE SLAVONSKI BROD</v>
      </c>
      <c r="L12" s="50">
        <f>LEN(Skriveni!K12)</f>
        <v>45</v>
      </c>
    </row>
    <row r="13" spans="1:12">
      <c r="A13" s="56">
        <v>151</v>
      </c>
      <c r="B13" s="57">
        <f>PRRAS!C23</f>
        <v>12</v>
      </c>
      <c r="C13" s="57">
        <f>PRRAS!D23</f>
        <v>0</v>
      </c>
      <c r="D13" s="57">
        <f>PRRAS!E23</f>
        <v>0</v>
      </c>
      <c r="E13" s="57">
        <v>0</v>
      </c>
      <c r="F13" s="57">
        <v>0</v>
      </c>
      <c r="G13" s="58">
        <f t="shared" si="0"/>
        <v>0</v>
      </c>
      <c r="H13" s="58">
        <f t="shared" si="1"/>
        <v>0</v>
      </c>
      <c r="I13" s="59">
        <v>0</v>
      </c>
      <c r="J13" s="323" t="s">
        <v>666</v>
      </c>
      <c r="K13" s="50" t="str">
        <f>TEXT(RefStr!B12,"00000")</f>
        <v>35000</v>
      </c>
      <c r="L13" s="50">
        <f>INT(VALUE(RefStr!B12))</f>
        <v>35000</v>
      </c>
    </row>
    <row r="14" spans="1:12">
      <c r="A14" s="56">
        <v>151</v>
      </c>
      <c r="B14" s="57">
        <f>PRRAS!C24</f>
        <v>13</v>
      </c>
      <c r="C14" s="57">
        <f>PRRAS!D24</f>
        <v>0</v>
      </c>
      <c r="D14" s="57">
        <f>PRRAS!E24</f>
        <v>0</v>
      </c>
      <c r="E14" s="57">
        <v>0</v>
      </c>
      <c r="F14" s="57">
        <v>0</v>
      </c>
      <c r="G14" s="58">
        <f t="shared" si="0"/>
        <v>0</v>
      </c>
      <c r="H14" s="58">
        <f t="shared" si="1"/>
        <v>0</v>
      </c>
      <c r="I14" s="59">
        <v>0</v>
      </c>
      <c r="J14" s="323" t="s">
        <v>813</v>
      </c>
      <c r="K14" s="50" t="str">
        <f>TRIM(RefStr!C12)</f>
        <v>SLAVONSKI BROD</v>
      </c>
      <c r="L14" s="50">
        <f>LEN(Skriveni!K14)</f>
        <v>14</v>
      </c>
    </row>
    <row r="15" spans="1:12">
      <c r="A15" s="56">
        <v>151</v>
      </c>
      <c r="B15" s="57">
        <f>PRRAS!C25</f>
        <v>14</v>
      </c>
      <c r="C15" s="57">
        <f>PRRAS!D25</f>
        <v>0</v>
      </c>
      <c r="D15" s="57">
        <f>PRRAS!E25</f>
        <v>0</v>
      </c>
      <c r="E15" s="57">
        <v>0</v>
      </c>
      <c r="F15" s="57">
        <v>0</v>
      </c>
      <c r="G15" s="58">
        <f t="shared" si="0"/>
        <v>0</v>
      </c>
      <c r="H15" s="58">
        <f t="shared" si="1"/>
        <v>0</v>
      </c>
      <c r="I15" s="59">
        <v>0</v>
      </c>
      <c r="J15" s="323" t="s">
        <v>758</v>
      </c>
      <c r="K15" s="50" t="str">
        <f>TRIM(RefStr!B14)</f>
        <v>KRALJICE JELENE 26</v>
      </c>
      <c r="L15" s="50">
        <f>LEN(Skriveni!K15)</f>
        <v>18</v>
      </c>
    </row>
    <row r="16" spans="1:12">
      <c r="A16" s="56">
        <v>151</v>
      </c>
      <c r="B16" s="57">
        <f>PRRAS!C26</f>
        <v>15</v>
      </c>
      <c r="C16" s="57">
        <f>PRRAS!D26</f>
        <v>0</v>
      </c>
      <c r="D16" s="57">
        <f>PRRAS!E26</f>
        <v>0</v>
      </c>
      <c r="E16" s="57">
        <v>0</v>
      </c>
      <c r="F16" s="57">
        <v>0</v>
      </c>
      <c r="G16" s="58">
        <f t="shared" si="0"/>
        <v>0</v>
      </c>
      <c r="H16" s="58">
        <f t="shared" si="1"/>
        <v>0</v>
      </c>
      <c r="I16" s="59">
        <v>0</v>
      </c>
      <c r="J16" s="323" t="s">
        <v>834</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v>0</v>
      </c>
      <c r="J17" s="323" t="s">
        <v>777</v>
      </c>
      <c r="K17" s="50" t="str">
        <f>TEXT(RefStr!B18,"0000")</f>
        <v>8730</v>
      </c>
      <c r="L17" s="50">
        <f>INT(VALUE(RefStr!B18))</f>
        <v>8730</v>
      </c>
    </row>
    <row r="18" spans="1:12">
      <c r="A18" s="56">
        <v>151</v>
      </c>
      <c r="B18" s="57">
        <f>PRRAS!C28</f>
        <v>17</v>
      </c>
      <c r="C18" s="57">
        <f>PRRAS!D28</f>
        <v>0</v>
      </c>
      <c r="D18" s="57">
        <f>PRRAS!E28</f>
        <v>0</v>
      </c>
      <c r="E18" s="57">
        <v>0</v>
      </c>
      <c r="F18" s="57">
        <v>0</v>
      </c>
      <c r="G18" s="58">
        <f t="shared" si="0"/>
        <v>0</v>
      </c>
      <c r="H18" s="58">
        <f t="shared" si="1"/>
        <v>0</v>
      </c>
      <c r="I18" s="59">
        <v>0</v>
      </c>
      <c r="J18" s="323" t="s">
        <v>1008</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23" t="s">
        <v>820</v>
      </c>
      <c r="K19" s="50" t="str">
        <f>TEXT(RefStr!B22,"000")</f>
        <v>396</v>
      </c>
      <c r="L19" s="50">
        <f>INT(VALUE(RefStr!B22))</f>
        <v>396</v>
      </c>
    </row>
    <row r="20" spans="1:12">
      <c r="A20" s="56">
        <v>151</v>
      </c>
      <c r="B20" s="57">
        <f>PRRAS!C30</f>
        <v>19</v>
      </c>
      <c r="C20" s="57">
        <f>PRRAS!D30</f>
        <v>0</v>
      </c>
      <c r="D20" s="57">
        <f>PRRAS!E30</f>
        <v>0</v>
      </c>
      <c r="E20" s="57">
        <v>0</v>
      </c>
      <c r="F20" s="57">
        <v>0</v>
      </c>
      <c r="G20" s="58">
        <f t="shared" si="0"/>
        <v>0</v>
      </c>
      <c r="H20" s="58">
        <f t="shared" si="1"/>
        <v>0</v>
      </c>
      <c r="I20" s="59">
        <v>0</v>
      </c>
      <c r="J20" s="323" t="s">
        <v>1177</v>
      </c>
      <c r="K20" s="50" t="str">
        <f>IF(ISNUMBER(RefStr!H2), TEXT(RefStr!H2, "00"),"00")</f>
        <v>12</v>
      </c>
      <c r="L20" s="50">
        <f>IF(ISERROR(RefStr!H2),0,INT(VALUE(RefStr!H2)))</f>
        <v>12</v>
      </c>
    </row>
    <row r="21" spans="1:12">
      <c r="A21" s="56">
        <v>151</v>
      </c>
      <c r="B21" s="57">
        <f>PRRAS!C31</f>
        <v>20</v>
      </c>
      <c r="C21" s="57">
        <f>PRRAS!D31</f>
        <v>0</v>
      </c>
      <c r="D21" s="57">
        <f>PRRAS!E31</f>
        <v>0</v>
      </c>
      <c r="E21" s="57">
        <v>0</v>
      </c>
      <c r="F21" s="57">
        <v>0</v>
      </c>
      <c r="G21" s="58">
        <f t="shared" si="0"/>
        <v>0</v>
      </c>
      <c r="H21" s="58">
        <f t="shared" si="1"/>
        <v>0</v>
      </c>
      <c r="I21" s="59">
        <v>0</v>
      </c>
      <c r="J21" s="323" t="s">
        <v>176</v>
      </c>
      <c r="K21" s="50" t="str">
        <f>TEXT(RefStr!K14, "00000000000")</f>
        <v>07158584587</v>
      </c>
      <c r="L21" s="50">
        <f>INT(VALUE(RefStr!K14))</f>
        <v>7158584587</v>
      </c>
    </row>
    <row r="22" spans="1:12">
      <c r="A22" s="56">
        <v>151</v>
      </c>
      <c r="B22" s="57">
        <f>PRRAS!C32</f>
        <v>21</v>
      </c>
      <c r="C22" s="57">
        <f>PRRAS!D32</f>
        <v>0</v>
      </c>
      <c r="D22" s="57">
        <f>PRRAS!E32</f>
        <v>0</v>
      </c>
      <c r="E22" s="57">
        <v>0</v>
      </c>
      <c r="F22" s="57">
        <v>0</v>
      </c>
      <c r="G22" s="58">
        <f t="shared" si="0"/>
        <v>0</v>
      </c>
      <c r="H22" s="58">
        <f t="shared" si="1"/>
        <v>0</v>
      </c>
      <c r="I22" s="59">
        <v>0</v>
      </c>
      <c r="J22" s="323" t="s">
        <v>946</v>
      </c>
      <c r="K22" s="50" t="str">
        <f>TRIM(RefStr!H25)</f>
        <v>Filipović Marija</v>
      </c>
      <c r="L22" s="50">
        <f>LEN(RefStr!H25)</f>
        <v>16</v>
      </c>
    </row>
    <row r="23" spans="1:12">
      <c r="A23" s="56">
        <v>151</v>
      </c>
      <c r="B23" s="57">
        <f>PRRAS!C33</f>
        <v>22</v>
      </c>
      <c r="C23" s="57">
        <f>PRRAS!D33</f>
        <v>0</v>
      </c>
      <c r="D23" s="57">
        <f>PRRAS!E33</f>
        <v>0</v>
      </c>
      <c r="E23" s="57">
        <v>0</v>
      </c>
      <c r="F23" s="57">
        <v>0</v>
      </c>
      <c r="G23" s="58">
        <f t="shared" si="0"/>
        <v>0</v>
      </c>
      <c r="H23" s="58">
        <f t="shared" si="1"/>
        <v>0</v>
      </c>
      <c r="I23" s="59">
        <v>0</v>
      </c>
      <c r="J23" s="323" t="s">
        <v>183</v>
      </c>
      <c r="K23" s="50" t="str">
        <f>TRIM(RefStr!H27)</f>
        <v>+38535212800</v>
      </c>
      <c r="L23" s="50">
        <f>LEN(RefStr!H27)</f>
        <v>12</v>
      </c>
    </row>
    <row r="24" spans="1:12">
      <c r="A24" s="56">
        <v>151</v>
      </c>
      <c r="B24" s="57">
        <f>PRRAS!C34</f>
        <v>23</v>
      </c>
      <c r="C24" s="57">
        <f>PRRAS!D34</f>
        <v>0</v>
      </c>
      <c r="D24" s="57">
        <f>PRRAS!E34</f>
        <v>0</v>
      </c>
      <c r="E24" s="57">
        <v>0</v>
      </c>
      <c r="F24" s="57">
        <v>0</v>
      </c>
      <c r="G24" s="58">
        <f t="shared" si="0"/>
        <v>0</v>
      </c>
      <c r="H24" s="58">
        <f t="shared" si="1"/>
        <v>0</v>
      </c>
      <c r="I24" s="59">
        <v>0</v>
      </c>
      <c r="J24" s="323" t="s">
        <v>170</v>
      </c>
      <c r="K24" s="50" t="str">
        <f>TRIM(RefStr!K27)</f>
        <v>+38535444992</v>
      </c>
      <c r="L24" s="50">
        <f>LEN(RefStr!K27)</f>
        <v>12</v>
      </c>
    </row>
    <row r="25" spans="1:12">
      <c r="A25" s="56">
        <v>151</v>
      </c>
      <c r="B25" s="57">
        <f>PRRAS!C35</f>
        <v>24</v>
      </c>
      <c r="C25" s="57">
        <f>PRRAS!D35</f>
        <v>0</v>
      </c>
      <c r="D25" s="57">
        <f>PRRAS!E35</f>
        <v>0</v>
      </c>
      <c r="E25" s="57">
        <v>0</v>
      </c>
      <c r="F25" s="57">
        <v>0</v>
      </c>
      <c r="G25" s="58">
        <f t="shared" si="0"/>
        <v>0</v>
      </c>
      <c r="H25" s="58">
        <f t="shared" si="1"/>
        <v>0</v>
      </c>
      <c r="I25" s="59">
        <v>0</v>
      </c>
      <c r="J25" s="323" t="s">
        <v>909</v>
      </c>
      <c r="K25" s="50" t="str">
        <f>TRIM(RefStr!H29)</f>
        <v>info@dom-sb.hr</v>
      </c>
      <c r="L25" s="50">
        <f>LEN(RefStr!H29)</f>
        <v>14</v>
      </c>
    </row>
    <row r="26" spans="1:12">
      <c r="A26" s="56">
        <v>151</v>
      </c>
      <c r="B26" s="57">
        <f>PRRAS!C36</f>
        <v>25</v>
      </c>
      <c r="C26" s="57">
        <f>PRRAS!D36</f>
        <v>0</v>
      </c>
      <c r="D26" s="57">
        <f>PRRAS!E36</f>
        <v>0</v>
      </c>
      <c r="E26" s="57">
        <v>0</v>
      </c>
      <c r="F26" s="57">
        <v>0</v>
      </c>
      <c r="G26" s="58">
        <f t="shared" si="0"/>
        <v>0</v>
      </c>
      <c r="H26" s="58">
        <f t="shared" si="1"/>
        <v>0</v>
      </c>
      <c r="I26" s="59">
        <v>0</v>
      </c>
      <c r="J26" s="323" t="s">
        <v>1310</v>
      </c>
      <c r="K26" s="50" t="str">
        <f>TRIM(RefStr!H31)</f>
        <v/>
      </c>
      <c r="L26" s="50">
        <f>LEN(RefStr!H31)</f>
        <v>0</v>
      </c>
    </row>
    <row r="27" spans="1:12">
      <c r="A27" s="56">
        <v>151</v>
      </c>
      <c r="B27" s="57">
        <f>PRRAS!C37</f>
        <v>26</v>
      </c>
      <c r="C27" s="57">
        <f>PRRAS!D37</f>
        <v>0</v>
      </c>
      <c r="D27" s="57">
        <f>PRRAS!E37</f>
        <v>0</v>
      </c>
      <c r="E27" s="57">
        <v>0</v>
      </c>
      <c r="F27" s="57">
        <v>0</v>
      </c>
      <c r="G27" s="58">
        <f t="shared" si="0"/>
        <v>0</v>
      </c>
      <c r="H27" s="58">
        <f t="shared" si="1"/>
        <v>0</v>
      </c>
      <c r="I27" s="59">
        <v>0</v>
      </c>
      <c r="J27" s="323" t="s">
        <v>1346</v>
      </c>
      <c r="K27" s="50" t="str">
        <f>TRIM(RefStr!H33)</f>
        <v>Filipović Marija</v>
      </c>
      <c r="L27" s="50">
        <f>LEN(RefStr!H33)</f>
        <v>16</v>
      </c>
    </row>
    <row r="28" spans="1:12">
      <c r="A28" s="56">
        <v>151</v>
      </c>
      <c r="B28" s="57">
        <f>PRRAS!C38</f>
        <v>27</v>
      </c>
      <c r="C28" s="57">
        <f>PRRAS!D38</f>
        <v>0</v>
      </c>
      <c r="D28" s="57">
        <f>PRRAS!E38</f>
        <v>0</v>
      </c>
      <c r="E28" s="57">
        <v>0</v>
      </c>
      <c r="F28" s="57">
        <v>0</v>
      </c>
      <c r="G28" s="58">
        <f t="shared" si="0"/>
        <v>0</v>
      </c>
      <c r="H28" s="58">
        <f t="shared" si="1"/>
        <v>0</v>
      </c>
      <c r="I28" s="59">
        <v>0</v>
      </c>
      <c r="J28" s="323" t="s">
        <v>795</v>
      </c>
      <c r="K28" s="50" t="str">
        <f>TEXT(SUM(G2:G1567),"#.##0,00")</f>
        <v>418.553.588,55</v>
      </c>
      <c r="L28" s="50">
        <f>SUM(G2:G1567)</f>
        <v>418553588.54900002</v>
      </c>
    </row>
    <row r="29" spans="1:12">
      <c r="A29" s="56">
        <v>151</v>
      </c>
      <c r="B29" s="57">
        <f>PRRAS!C39</f>
        <v>28</v>
      </c>
      <c r="C29" s="57">
        <f>PRRAS!D39</f>
        <v>0</v>
      </c>
      <c r="D29" s="57">
        <f>PRRAS!E39</f>
        <v>0</v>
      </c>
      <c r="E29" s="57">
        <v>0</v>
      </c>
      <c r="F29" s="57">
        <v>0</v>
      </c>
      <c r="G29" s="58">
        <f t="shared" si="0"/>
        <v>0</v>
      </c>
      <c r="H29" s="58">
        <f t="shared" si="1"/>
        <v>0</v>
      </c>
      <c r="I29" s="59">
        <v>0</v>
      </c>
      <c r="J29" s="323" t="s">
        <v>1009</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23" t="s">
        <v>766</v>
      </c>
      <c r="K30" s="50" t="str">
        <f>TEXT(Kont!E3, "000")</f>
        <v>001</v>
      </c>
      <c r="L30" s="50">
        <f>IF(ISERROR(Kont!E3),1,Kont!E3)</f>
        <v>1</v>
      </c>
    </row>
    <row r="31" spans="1:12">
      <c r="A31" s="56">
        <v>151</v>
      </c>
      <c r="B31" s="57">
        <f>PRRAS!C41</f>
        <v>30</v>
      </c>
      <c r="C31" s="57">
        <f>PRRAS!D41</f>
        <v>0</v>
      </c>
      <c r="D31" s="57">
        <f>PRRAS!E41</f>
        <v>0</v>
      </c>
      <c r="E31" s="57">
        <v>0</v>
      </c>
      <c r="F31" s="57">
        <v>0</v>
      </c>
      <c r="G31" s="58">
        <f t="shared" si="0"/>
        <v>0</v>
      </c>
      <c r="H31" s="58">
        <f t="shared" si="1"/>
        <v>0</v>
      </c>
      <c r="I31" s="59">
        <v>0</v>
      </c>
      <c r="J31" s="323" t="s">
        <v>184</v>
      </c>
      <c r="K31" s="323" t="s">
        <v>154</v>
      </c>
      <c r="L31" s="50">
        <v>602</v>
      </c>
    </row>
    <row r="32" spans="1:12">
      <c r="A32" s="56">
        <v>151</v>
      </c>
      <c r="B32" s="57">
        <f>PRRAS!C42</f>
        <v>31</v>
      </c>
      <c r="C32" s="57">
        <f>PRRAS!D42</f>
        <v>0</v>
      </c>
      <c r="D32" s="57">
        <f>PRRAS!E42</f>
        <v>0</v>
      </c>
      <c r="E32" s="57">
        <v>0</v>
      </c>
      <c r="F32" s="57">
        <v>0</v>
      </c>
      <c r="G32" s="58">
        <f t="shared" si="0"/>
        <v>0</v>
      </c>
      <c r="H32" s="58">
        <f t="shared" si="1"/>
        <v>0</v>
      </c>
      <c r="I32" s="59">
        <v>0</v>
      </c>
      <c r="J32" s="323" t="s">
        <v>1215</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23" t="s">
        <v>939</v>
      </c>
      <c r="K33" s="50" t="s">
        <v>1</v>
      </c>
      <c r="L33" s="50">
        <f>PRRAS!E4</f>
        <v>280448622.31199998</v>
      </c>
    </row>
    <row r="34" spans="1:12">
      <c r="A34" s="56">
        <v>151</v>
      </c>
      <c r="B34" s="57">
        <f>PRRAS!C44</f>
        <v>33</v>
      </c>
      <c r="C34" s="57">
        <f>PRRAS!D44</f>
        <v>0</v>
      </c>
      <c r="D34" s="57">
        <f>PRRAS!E44</f>
        <v>0</v>
      </c>
      <c r="E34" s="57">
        <v>0</v>
      </c>
      <c r="F34" s="57">
        <v>0</v>
      </c>
      <c r="G34" s="58">
        <f t="shared" si="0"/>
        <v>0</v>
      </c>
      <c r="H34" s="58">
        <f t="shared" si="1"/>
        <v>0</v>
      </c>
      <c r="I34" s="59">
        <v>0</v>
      </c>
      <c r="J34" s="323" t="s">
        <v>940</v>
      </c>
      <c r="K34" s="50" t="s">
        <v>1</v>
      </c>
      <c r="L34" s="50">
        <f>Bil!E4</f>
        <v>118811365.41399999</v>
      </c>
    </row>
    <row r="35" spans="1:12">
      <c r="A35" s="56">
        <v>151</v>
      </c>
      <c r="B35" s="57">
        <f>PRRAS!C45</f>
        <v>34</v>
      </c>
      <c r="C35" s="57">
        <f>PRRAS!D45</f>
        <v>0</v>
      </c>
      <c r="D35" s="57">
        <f>PRRAS!E45</f>
        <v>0</v>
      </c>
      <c r="E35" s="57">
        <v>0</v>
      </c>
      <c r="F35" s="57">
        <v>0</v>
      </c>
      <c r="G35" s="58">
        <f t="shared" si="0"/>
        <v>0</v>
      </c>
      <c r="H35" s="58">
        <f t="shared" si="1"/>
        <v>0</v>
      </c>
      <c r="I35" s="59">
        <v>0</v>
      </c>
      <c r="J35" s="323" t="s">
        <v>941</v>
      </c>
      <c r="K35" s="50" t="s">
        <v>1</v>
      </c>
      <c r="L35" s="50">
        <f>RasF!E4</f>
        <v>17632336.980999999</v>
      </c>
    </row>
    <row r="36" spans="1:12">
      <c r="A36" s="56">
        <v>151</v>
      </c>
      <c r="B36" s="57">
        <f>PRRAS!C46</f>
        <v>35</v>
      </c>
      <c r="C36" s="57">
        <f>PRRAS!D46</f>
        <v>0</v>
      </c>
      <c r="D36" s="57">
        <f>PRRAS!E46</f>
        <v>0</v>
      </c>
      <c r="E36" s="57">
        <v>0</v>
      </c>
      <c r="F36" s="57">
        <v>0</v>
      </c>
      <c r="G36" s="58">
        <f t="shared" si="0"/>
        <v>0</v>
      </c>
      <c r="H36" s="58">
        <f t="shared" si="1"/>
        <v>0</v>
      </c>
      <c r="I36" s="59">
        <v>0</v>
      </c>
      <c r="J36" s="323" t="s">
        <v>942</v>
      </c>
      <c r="K36" s="50" t="s">
        <v>1</v>
      </c>
      <c r="L36" s="50">
        <f>PVRIO!D4</f>
        <v>2501.4989999999998</v>
      </c>
    </row>
    <row r="37" spans="1:12">
      <c r="A37" s="56">
        <v>151</v>
      </c>
      <c r="B37" s="57">
        <f>PRRAS!C47</f>
        <v>36</v>
      </c>
      <c r="C37" s="57">
        <f>PRRAS!D47</f>
        <v>0</v>
      </c>
      <c r="D37" s="57">
        <f>PRRAS!E47</f>
        <v>0</v>
      </c>
      <c r="E37" s="57">
        <v>0</v>
      </c>
      <c r="F37" s="57">
        <v>0</v>
      </c>
      <c r="G37" s="58">
        <f t="shared" si="0"/>
        <v>0</v>
      </c>
      <c r="H37" s="58">
        <f t="shared" si="1"/>
        <v>0</v>
      </c>
      <c r="I37" s="59">
        <v>0</v>
      </c>
      <c r="J37" s="323" t="s">
        <v>943</v>
      </c>
      <c r="K37" s="50" t="s">
        <v>1</v>
      </c>
      <c r="L37" s="50">
        <f>Obv!C4</f>
        <v>1658762.3430000001</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0</v>
      </c>
      <c r="D46" s="57">
        <f>PRRAS!E56</f>
        <v>0</v>
      </c>
      <c r="E46" s="57">
        <v>0</v>
      </c>
      <c r="F46" s="57">
        <v>0</v>
      </c>
      <c r="G46" s="58">
        <f t="shared" si="0"/>
        <v>0</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0</v>
      </c>
      <c r="D55" s="57">
        <f>PRRAS!E65</f>
        <v>0</v>
      </c>
      <c r="E55" s="57">
        <v>0</v>
      </c>
      <c r="F55" s="57">
        <v>0</v>
      </c>
      <c r="G55" s="58">
        <f t="shared" si="0"/>
        <v>0</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0</v>
      </c>
      <c r="D57" s="57">
        <f>PRRAS!E67</f>
        <v>0</v>
      </c>
      <c r="E57" s="57">
        <v>0</v>
      </c>
      <c r="F57" s="57">
        <v>0</v>
      </c>
      <c r="G57" s="58">
        <f t="shared" si="0"/>
        <v>0</v>
      </c>
      <c r="H57" s="58">
        <f t="shared" si="1"/>
        <v>0</v>
      </c>
      <c r="I57" s="59">
        <v>0</v>
      </c>
    </row>
    <row r="58" spans="1:9">
      <c r="A58" s="56">
        <v>151</v>
      </c>
      <c r="B58" s="57">
        <f>PRRAS!C68</f>
        <v>57</v>
      </c>
      <c r="C58" s="57">
        <f>PRRAS!D68</f>
        <v>0</v>
      </c>
      <c r="D58" s="57">
        <f>PRRAS!E68</f>
        <v>0</v>
      </c>
      <c r="E58" s="57">
        <v>0</v>
      </c>
      <c r="F58" s="57">
        <v>0</v>
      </c>
      <c r="G58" s="58">
        <f t="shared" si="0"/>
        <v>0</v>
      </c>
      <c r="H58" s="58">
        <f t="shared" si="1"/>
        <v>0</v>
      </c>
      <c r="I58" s="59">
        <v>0</v>
      </c>
    </row>
    <row r="59" spans="1:9">
      <c r="A59" s="56">
        <v>151</v>
      </c>
      <c r="B59" s="57">
        <f>PRRAS!C69</f>
        <v>58</v>
      </c>
      <c r="C59" s="57">
        <f>PRRAS!D69</f>
        <v>0</v>
      </c>
      <c r="D59" s="57">
        <f>PRRAS!E69</f>
        <v>0</v>
      </c>
      <c r="E59" s="57">
        <v>0</v>
      </c>
      <c r="F59" s="57">
        <v>0</v>
      </c>
      <c r="G59" s="58">
        <f t="shared" si="0"/>
        <v>0</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0</v>
      </c>
      <c r="D64" s="57">
        <f>PRRAS!E74</f>
        <v>0</v>
      </c>
      <c r="E64" s="57">
        <v>0</v>
      </c>
      <c r="F64" s="57">
        <v>0</v>
      </c>
      <c r="G64" s="58">
        <f t="shared" si="0"/>
        <v>0</v>
      </c>
      <c r="H64" s="58">
        <f t="shared" si="1"/>
        <v>0</v>
      </c>
      <c r="I64" s="59">
        <v>0</v>
      </c>
    </row>
    <row r="65" spans="1:9">
      <c r="A65" s="56">
        <v>151</v>
      </c>
      <c r="B65" s="57">
        <f>PRRAS!C75</f>
        <v>64</v>
      </c>
      <c r="C65" s="57">
        <f>PRRAS!D75</f>
        <v>0</v>
      </c>
      <c r="D65" s="57">
        <f>PRRAS!E75</f>
        <v>0</v>
      </c>
      <c r="E65" s="57">
        <v>0</v>
      </c>
      <c r="F65" s="57">
        <v>0</v>
      </c>
      <c r="G65" s="58">
        <f t="shared" si="0"/>
        <v>0</v>
      </c>
      <c r="H65" s="58">
        <f t="shared" si="1"/>
        <v>0</v>
      </c>
      <c r="I65" s="59">
        <v>0</v>
      </c>
    </row>
    <row r="66" spans="1:9">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c r="A67" s="56">
        <v>151</v>
      </c>
      <c r="B67" s="57">
        <f>PRRAS!C77</f>
        <v>66</v>
      </c>
      <c r="C67" s="57">
        <f>PRRAS!D77</f>
        <v>0</v>
      </c>
      <c r="D67" s="57">
        <f>PRRAS!E77</f>
        <v>0</v>
      </c>
      <c r="E67" s="57">
        <v>0</v>
      </c>
      <c r="F67" s="57">
        <v>0</v>
      </c>
      <c r="G67" s="58">
        <f t="shared" si="2"/>
        <v>0</v>
      </c>
      <c r="H67" s="58">
        <f t="shared" si="3"/>
        <v>0</v>
      </c>
      <c r="I67" s="59">
        <v>0</v>
      </c>
    </row>
    <row r="68" spans="1:9">
      <c r="A68" s="56">
        <v>151</v>
      </c>
      <c r="B68" s="57">
        <f>PRRAS!C78</f>
        <v>67</v>
      </c>
      <c r="C68" s="57">
        <f>PRRAS!D78</f>
        <v>0</v>
      </c>
      <c r="D68" s="57">
        <f>PRRAS!E78</f>
        <v>0</v>
      </c>
      <c r="E68" s="57">
        <v>0</v>
      </c>
      <c r="F68" s="57">
        <v>0</v>
      </c>
      <c r="G68" s="58">
        <f t="shared" si="2"/>
        <v>0</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0</v>
      </c>
      <c r="D70" s="57">
        <f>PRRAS!E80</f>
        <v>0</v>
      </c>
      <c r="E70" s="57">
        <v>0</v>
      </c>
      <c r="F70" s="57">
        <v>0</v>
      </c>
      <c r="G70" s="58">
        <f t="shared" si="2"/>
        <v>0</v>
      </c>
      <c r="H70" s="58">
        <f t="shared" si="3"/>
        <v>0</v>
      </c>
      <c r="I70" s="59">
        <v>0</v>
      </c>
    </row>
    <row r="71" spans="1:9">
      <c r="A71" s="56">
        <v>151</v>
      </c>
      <c r="B71" s="57">
        <f>PRRAS!C81</f>
        <v>70</v>
      </c>
      <c r="C71" s="57">
        <f>PRRAS!D81</f>
        <v>0</v>
      </c>
      <c r="D71" s="57">
        <f>PRRAS!E81</f>
        <v>0</v>
      </c>
      <c r="E71" s="57">
        <v>0</v>
      </c>
      <c r="F71" s="57">
        <v>0</v>
      </c>
      <c r="G71" s="58">
        <f t="shared" si="2"/>
        <v>0</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3</v>
      </c>
      <c r="D75" s="57">
        <f>PRRAS!E85</f>
        <v>210</v>
      </c>
      <c r="E75" s="57">
        <v>0</v>
      </c>
      <c r="F75" s="57">
        <v>0</v>
      </c>
      <c r="G75" s="58">
        <f t="shared" si="2"/>
        <v>31.302</v>
      </c>
      <c r="H75" s="58">
        <f t="shared" si="3"/>
        <v>0</v>
      </c>
      <c r="I75" s="59">
        <v>0</v>
      </c>
    </row>
    <row r="76" spans="1:9">
      <c r="A76" s="56">
        <v>151</v>
      </c>
      <c r="B76" s="57">
        <f>PRRAS!C86</f>
        <v>75</v>
      </c>
      <c r="C76" s="57">
        <f>PRRAS!D86</f>
        <v>3</v>
      </c>
      <c r="D76" s="57">
        <f>PRRAS!E86</f>
        <v>210</v>
      </c>
      <c r="E76" s="57">
        <v>0</v>
      </c>
      <c r="F76" s="57">
        <v>0</v>
      </c>
      <c r="G76" s="58">
        <f t="shared" si="2"/>
        <v>31.724999999999998</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3</v>
      </c>
      <c r="D78" s="57">
        <f>PRRAS!E88</f>
        <v>8</v>
      </c>
      <c r="E78" s="57">
        <v>0</v>
      </c>
      <c r="F78" s="57">
        <v>0</v>
      </c>
      <c r="G78" s="58">
        <f t="shared" si="2"/>
        <v>1.4630000000000001</v>
      </c>
      <c r="H78" s="58">
        <f t="shared" si="3"/>
        <v>0</v>
      </c>
      <c r="I78" s="59">
        <v>0</v>
      </c>
    </row>
    <row r="79" spans="1:9">
      <c r="A79" s="56">
        <v>151</v>
      </c>
      <c r="B79" s="57">
        <f>PRRAS!C89</f>
        <v>78</v>
      </c>
      <c r="C79" s="57">
        <f>PRRAS!D89</f>
        <v>0</v>
      </c>
      <c r="D79" s="57">
        <f>PRRAS!E89</f>
        <v>202</v>
      </c>
      <c r="E79" s="57">
        <v>0</v>
      </c>
      <c r="F79" s="57">
        <v>0</v>
      </c>
      <c r="G79" s="58">
        <f t="shared" si="2"/>
        <v>31.512</v>
      </c>
      <c r="H79" s="58">
        <f t="shared" si="3"/>
        <v>0</v>
      </c>
      <c r="I79" s="59">
        <v>0</v>
      </c>
    </row>
    <row r="80" spans="1:9">
      <c r="A80" s="56">
        <v>151</v>
      </c>
      <c r="B80" s="57">
        <f>PRRAS!C90</f>
        <v>79</v>
      </c>
      <c r="C80" s="57">
        <f>PRRAS!D90</f>
        <v>0</v>
      </c>
      <c r="D80" s="57">
        <f>PRRAS!E90</f>
        <v>0</v>
      </c>
      <c r="E80" s="57">
        <v>0</v>
      </c>
      <c r="F80" s="57">
        <v>0</v>
      </c>
      <c r="G80" s="58">
        <f t="shared" si="2"/>
        <v>0</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0</v>
      </c>
      <c r="D84" s="57">
        <f>PRRAS!E94</f>
        <v>0</v>
      </c>
      <c r="E84" s="57">
        <v>0</v>
      </c>
      <c r="F84" s="57">
        <v>0</v>
      </c>
      <c r="G84" s="58">
        <f t="shared" si="2"/>
        <v>0</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8285314</v>
      </c>
      <c r="D106" s="57">
        <f>PRRAS!E116</f>
        <v>8614072</v>
      </c>
      <c r="E106" s="57">
        <v>0</v>
      </c>
      <c r="F106" s="57">
        <v>0</v>
      </c>
      <c r="G106" s="58">
        <f t="shared" si="2"/>
        <v>2678913.09</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8285314</v>
      </c>
      <c r="D112" s="57">
        <f>PRRAS!E122</f>
        <v>8614072</v>
      </c>
      <c r="E112" s="57">
        <v>0</v>
      </c>
      <c r="F112" s="57">
        <v>0</v>
      </c>
      <c r="G112" s="58">
        <f t="shared" si="2"/>
        <v>2831993.838</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8285314</v>
      </c>
      <c r="D117" s="57">
        <f>PRRAS!E127</f>
        <v>8614072</v>
      </c>
      <c r="E117" s="57">
        <v>0</v>
      </c>
      <c r="F117" s="57">
        <v>0</v>
      </c>
      <c r="G117" s="58">
        <f t="shared" si="2"/>
        <v>2959561.128</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278839</v>
      </c>
      <c r="D124" s="57">
        <f>PRRAS!E134</f>
        <v>267509</v>
      </c>
      <c r="E124" s="57">
        <v>0</v>
      </c>
      <c r="F124" s="57">
        <v>0</v>
      </c>
      <c r="G124" s="58">
        <f t="shared" si="2"/>
        <v>100104.41099999999</v>
      </c>
      <c r="H124" s="58">
        <f t="shared" si="3"/>
        <v>0</v>
      </c>
      <c r="I124" s="59">
        <v>0</v>
      </c>
    </row>
    <row r="125" spans="1:9">
      <c r="A125" s="56">
        <v>151</v>
      </c>
      <c r="B125" s="57">
        <f>PRRAS!C135</f>
        <v>124</v>
      </c>
      <c r="C125" s="57">
        <f>PRRAS!D135</f>
        <v>278839</v>
      </c>
      <c r="D125" s="57">
        <f>PRRAS!E135</f>
        <v>254483</v>
      </c>
      <c r="E125" s="57">
        <v>0</v>
      </c>
      <c r="F125" s="57">
        <v>0</v>
      </c>
      <c r="G125" s="58">
        <f t="shared" si="2"/>
        <v>97687.819999999992</v>
      </c>
      <c r="H125" s="58">
        <f t="shared" si="3"/>
        <v>0</v>
      </c>
      <c r="I125" s="59">
        <v>0</v>
      </c>
    </row>
    <row r="126" spans="1:9">
      <c r="A126" s="56">
        <v>151</v>
      </c>
      <c r="B126" s="57">
        <f>PRRAS!C136</f>
        <v>125</v>
      </c>
      <c r="C126" s="57">
        <f>PRRAS!D136</f>
        <v>0</v>
      </c>
      <c r="D126" s="57">
        <f>PRRAS!E136</f>
        <v>0</v>
      </c>
      <c r="E126" s="57">
        <v>0</v>
      </c>
      <c r="F126" s="57">
        <v>0</v>
      </c>
      <c r="G126" s="58">
        <f t="shared" si="2"/>
        <v>0</v>
      </c>
      <c r="H126" s="58">
        <f t="shared" si="3"/>
        <v>0</v>
      </c>
      <c r="I126" s="59">
        <v>0</v>
      </c>
    </row>
    <row r="127" spans="1:9">
      <c r="A127" s="56">
        <v>151</v>
      </c>
      <c r="B127" s="57">
        <f>PRRAS!C137</f>
        <v>126</v>
      </c>
      <c r="C127" s="57">
        <f>PRRAS!D137</f>
        <v>278839</v>
      </c>
      <c r="D127" s="57">
        <f>PRRAS!E137</f>
        <v>254483</v>
      </c>
      <c r="E127" s="57">
        <v>0</v>
      </c>
      <c r="F127" s="57">
        <v>0</v>
      </c>
      <c r="G127" s="58">
        <f t="shared" si="2"/>
        <v>99263.430000000008</v>
      </c>
      <c r="H127" s="58">
        <f t="shared" si="3"/>
        <v>0</v>
      </c>
      <c r="I127" s="59">
        <v>0</v>
      </c>
    </row>
    <row r="128" spans="1:9">
      <c r="A128" s="56">
        <v>151</v>
      </c>
      <c r="B128" s="57">
        <f>PRRAS!C138</f>
        <v>127</v>
      </c>
      <c r="C128" s="57">
        <f>PRRAS!D138</f>
        <v>0</v>
      </c>
      <c r="D128" s="57">
        <f>PRRAS!E138</f>
        <v>13026</v>
      </c>
      <c r="E128" s="57">
        <v>0</v>
      </c>
      <c r="F128" s="57">
        <v>0</v>
      </c>
      <c r="G128" s="58">
        <f t="shared" si="2"/>
        <v>3308.6040000000003</v>
      </c>
      <c r="H128" s="58">
        <f t="shared" si="3"/>
        <v>0</v>
      </c>
      <c r="I128" s="59">
        <v>0</v>
      </c>
    </row>
    <row r="129" spans="1:9">
      <c r="A129" s="56">
        <v>151</v>
      </c>
      <c r="B129" s="57">
        <f>PRRAS!C139</f>
        <v>128</v>
      </c>
      <c r="C129" s="57">
        <f>PRRAS!D139</f>
        <v>0</v>
      </c>
      <c r="D129" s="57">
        <f>PRRAS!E139</f>
        <v>13026</v>
      </c>
      <c r="E129" s="57">
        <v>0</v>
      </c>
      <c r="F129" s="57">
        <v>0</v>
      </c>
      <c r="G129" s="58">
        <f t="shared" si="2"/>
        <v>3334.6559999999999</v>
      </c>
      <c r="H129" s="58">
        <f t="shared" si="3"/>
        <v>0</v>
      </c>
      <c r="I129" s="59">
        <v>0</v>
      </c>
    </row>
    <row r="130" spans="1:9">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c r="A131" s="56">
        <v>151</v>
      </c>
      <c r="B131" s="57">
        <f>PRRAS!C141</f>
        <v>130</v>
      </c>
      <c r="C131" s="57">
        <f>PRRAS!D141</f>
        <v>6514401</v>
      </c>
      <c r="D131" s="57">
        <f>PRRAS!E141</f>
        <v>6357901</v>
      </c>
      <c r="E131" s="57">
        <v>0</v>
      </c>
      <c r="F131" s="57">
        <v>0</v>
      </c>
      <c r="G131" s="58">
        <f t="shared" si="4"/>
        <v>2499926.39</v>
      </c>
      <c r="H131" s="58">
        <f t="shared" si="5"/>
        <v>0</v>
      </c>
      <c r="I131" s="59">
        <v>0</v>
      </c>
    </row>
    <row r="132" spans="1:9">
      <c r="A132" s="56">
        <v>151</v>
      </c>
      <c r="B132" s="57">
        <f>PRRAS!C142</f>
        <v>131</v>
      </c>
      <c r="C132" s="57">
        <f>PRRAS!D142</f>
        <v>6514401</v>
      </c>
      <c r="D132" s="57">
        <f>PRRAS!E142</f>
        <v>6357901</v>
      </c>
      <c r="E132" s="57">
        <v>0</v>
      </c>
      <c r="F132" s="57">
        <v>0</v>
      </c>
      <c r="G132" s="58">
        <f t="shared" si="4"/>
        <v>2519156.5929999999</v>
      </c>
      <c r="H132" s="58">
        <f t="shared" si="5"/>
        <v>0</v>
      </c>
      <c r="I132" s="59">
        <v>0</v>
      </c>
    </row>
    <row r="133" spans="1:9">
      <c r="A133" s="56">
        <v>151</v>
      </c>
      <c r="B133" s="57">
        <f>PRRAS!C143</f>
        <v>132</v>
      </c>
      <c r="C133" s="57">
        <f>PRRAS!D143</f>
        <v>5195243</v>
      </c>
      <c r="D133" s="57">
        <f>PRRAS!E143</f>
        <v>5619159</v>
      </c>
      <c r="E133" s="57">
        <v>0</v>
      </c>
      <c r="F133" s="57">
        <v>0</v>
      </c>
      <c r="G133" s="58">
        <f t="shared" si="4"/>
        <v>2169230.0520000001</v>
      </c>
      <c r="H133" s="58">
        <f t="shared" si="5"/>
        <v>0</v>
      </c>
      <c r="I133" s="59">
        <v>0</v>
      </c>
    </row>
    <row r="134" spans="1:9">
      <c r="A134" s="56">
        <v>151</v>
      </c>
      <c r="B134" s="57">
        <f>PRRAS!C144</f>
        <v>133</v>
      </c>
      <c r="C134" s="57">
        <f>PRRAS!D144</f>
        <v>1319158</v>
      </c>
      <c r="D134" s="57">
        <f>PRRAS!E144</f>
        <v>738742</v>
      </c>
      <c r="E134" s="57">
        <v>0</v>
      </c>
      <c r="F134" s="57">
        <v>0</v>
      </c>
      <c r="G134" s="58">
        <f t="shared" si="4"/>
        <v>371953.386</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0</v>
      </c>
      <c r="D136" s="57">
        <f>PRRAS!E146</f>
        <v>0</v>
      </c>
      <c r="E136" s="57">
        <v>0</v>
      </c>
      <c r="F136" s="57">
        <v>0</v>
      </c>
      <c r="G136" s="58">
        <f t="shared" si="4"/>
        <v>0</v>
      </c>
      <c r="H136" s="58">
        <f t="shared" si="5"/>
        <v>0</v>
      </c>
      <c r="I136" s="59">
        <v>0</v>
      </c>
    </row>
    <row r="137" spans="1:9">
      <c r="A137" s="56">
        <v>151</v>
      </c>
      <c r="B137" s="57">
        <f>PRRAS!C147</f>
        <v>136</v>
      </c>
      <c r="C137" s="57">
        <f>PRRAS!D147</f>
        <v>39938</v>
      </c>
      <c r="D137" s="57">
        <f>PRRAS!E147</f>
        <v>43271</v>
      </c>
      <c r="E137" s="57">
        <v>0</v>
      </c>
      <c r="F137" s="57">
        <v>0</v>
      </c>
      <c r="G137" s="58">
        <f t="shared" si="4"/>
        <v>17201.280000000002</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39938</v>
      </c>
      <c r="D148" s="57">
        <f>PRRAS!E158</f>
        <v>43271</v>
      </c>
      <c r="E148" s="57">
        <v>0</v>
      </c>
      <c r="F148" s="57">
        <v>0</v>
      </c>
      <c r="G148" s="58">
        <f t="shared" si="4"/>
        <v>18592.559999999998</v>
      </c>
      <c r="H148" s="58">
        <f t="shared" si="5"/>
        <v>0</v>
      </c>
      <c r="I148" s="59">
        <v>0</v>
      </c>
    </row>
    <row r="149" spans="1:9">
      <c r="A149" s="56">
        <v>151</v>
      </c>
      <c r="B149" s="57">
        <f>PRRAS!C159</f>
        <v>148</v>
      </c>
      <c r="C149" s="57">
        <f>PRRAS!D159</f>
        <v>13762196</v>
      </c>
      <c r="D149" s="57">
        <f>PRRAS!E159</f>
        <v>14197527</v>
      </c>
      <c r="E149" s="57">
        <v>0</v>
      </c>
      <c r="F149" s="57">
        <v>0</v>
      </c>
      <c r="G149" s="58">
        <f t="shared" si="4"/>
        <v>6239273</v>
      </c>
      <c r="H149" s="58">
        <f t="shared" si="5"/>
        <v>0</v>
      </c>
      <c r="I149" s="59">
        <v>0</v>
      </c>
    </row>
    <row r="150" spans="1:9">
      <c r="A150" s="56">
        <v>151</v>
      </c>
      <c r="B150" s="57">
        <f>PRRAS!C160</f>
        <v>149</v>
      </c>
      <c r="C150" s="57">
        <f>PRRAS!D160</f>
        <v>9166642</v>
      </c>
      <c r="D150" s="57">
        <f>PRRAS!E160</f>
        <v>9709354</v>
      </c>
      <c r="E150" s="57">
        <v>0</v>
      </c>
      <c r="F150" s="57">
        <v>0</v>
      </c>
      <c r="G150" s="58">
        <f t="shared" si="4"/>
        <v>4259217.1499999994</v>
      </c>
      <c r="H150" s="58">
        <f t="shared" si="5"/>
        <v>0</v>
      </c>
      <c r="I150" s="59">
        <v>0</v>
      </c>
    </row>
    <row r="151" spans="1:9">
      <c r="A151" s="56">
        <v>151</v>
      </c>
      <c r="B151" s="57">
        <f>PRRAS!C161</f>
        <v>150</v>
      </c>
      <c r="C151" s="57">
        <f>PRRAS!D161</f>
        <v>7505795</v>
      </c>
      <c r="D151" s="57">
        <f>PRRAS!E161</f>
        <v>7904012</v>
      </c>
      <c r="E151" s="57">
        <v>0</v>
      </c>
      <c r="F151" s="57">
        <v>0</v>
      </c>
      <c r="G151" s="58">
        <f t="shared" si="4"/>
        <v>3497072.85</v>
      </c>
      <c r="H151" s="58">
        <f t="shared" si="5"/>
        <v>0</v>
      </c>
      <c r="I151" s="59">
        <v>0</v>
      </c>
    </row>
    <row r="152" spans="1:9">
      <c r="A152" s="56">
        <v>151</v>
      </c>
      <c r="B152" s="57">
        <f>PRRAS!C162</f>
        <v>151</v>
      </c>
      <c r="C152" s="57">
        <f>PRRAS!D162</f>
        <v>7505795</v>
      </c>
      <c r="D152" s="57">
        <f>PRRAS!E162</f>
        <v>7904012</v>
      </c>
      <c r="E152" s="57">
        <v>0</v>
      </c>
      <c r="F152" s="57">
        <v>0</v>
      </c>
      <c r="G152" s="58">
        <f t="shared" si="4"/>
        <v>3520386.6689999998</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0</v>
      </c>
      <c r="D154" s="57">
        <f>PRRAS!E164</f>
        <v>0</v>
      </c>
      <c r="E154" s="57">
        <v>0</v>
      </c>
      <c r="F154" s="57">
        <v>0</v>
      </c>
      <c r="G154" s="58">
        <f t="shared" si="4"/>
        <v>0</v>
      </c>
      <c r="H154" s="58">
        <f t="shared" si="5"/>
        <v>0</v>
      </c>
      <c r="I154" s="59">
        <v>0</v>
      </c>
    </row>
    <row r="155" spans="1:9">
      <c r="A155" s="56">
        <v>151</v>
      </c>
      <c r="B155" s="57">
        <f>PRRAS!C165</f>
        <v>154</v>
      </c>
      <c r="C155" s="57">
        <f>PRRAS!D165</f>
        <v>0</v>
      </c>
      <c r="D155" s="57">
        <f>PRRAS!E165</f>
        <v>0</v>
      </c>
      <c r="E155" s="57">
        <v>0</v>
      </c>
      <c r="F155" s="57">
        <v>0</v>
      </c>
      <c r="G155" s="58">
        <f t="shared" si="4"/>
        <v>0</v>
      </c>
      <c r="H155" s="58">
        <f t="shared" si="5"/>
        <v>0</v>
      </c>
      <c r="I155" s="59">
        <v>0</v>
      </c>
    </row>
    <row r="156" spans="1:9">
      <c r="A156" s="56">
        <v>151</v>
      </c>
      <c r="B156" s="57">
        <f>PRRAS!C166</f>
        <v>155</v>
      </c>
      <c r="C156" s="57">
        <f>PRRAS!D166</f>
        <v>421683</v>
      </c>
      <c r="D156" s="57">
        <f>PRRAS!E166</f>
        <v>500714</v>
      </c>
      <c r="E156" s="57">
        <v>0</v>
      </c>
      <c r="F156" s="57">
        <v>0</v>
      </c>
      <c r="G156" s="58">
        <f t="shared" si="4"/>
        <v>220582.20499999999</v>
      </c>
      <c r="H156" s="58">
        <f t="shared" si="5"/>
        <v>0</v>
      </c>
      <c r="I156" s="59">
        <v>0</v>
      </c>
    </row>
    <row r="157" spans="1:9">
      <c r="A157" s="56">
        <v>151</v>
      </c>
      <c r="B157" s="57">
        <f>PRRAS!C167</f>
        <v>156</v>
      </c>
      <c r="C157" s="57">
        <f>PRRAS!D167</f>
        <v>1239164</v>
      </c>
      <c r="D157" s="57">
        <f>PRRAS!E167</f>
        <v>1304628</v>
      </c>
      <c r="E157" s="57">
        <v>0</v>
      </c>
      <c r="F157" s="57">
        <v>0</v>
      </c>
      <c r="G157" s="58">
        <f t="shared" si="4"/>
        <v>600353.52</v>
      </c>
      <c r="H157" s="58">
        <f t="shared" si="5"/>
        <v>0</v>
      </c>
      <c r="I157" s="59">
        <v>0</v>
      </c>
    </row>
    <row r="158" spans="1:9">
      <c r="A158" s="56">
        <v>151</v>
      </c>
      <c r="B158" s="57">
        <f>PRRAS!C168</f>
        <v>157</v>
      </c>
      <c r="C158" s="57">
        <f>PRRAS!D168</f>
        <v>0</v>
      </c>
      <c r="D158" s="57">
        <f>PRRAS!E168</f>
        <v>0</v>
      </c>
      <c r="E158" s="57">
        <v>0</v>
      </c>
      <c r="F158" s="57">
        <v>0</v>
      </c>
      <c r="G158" s="58">
        <f t="shared" si="4"/>
        <v>0</v>
      </c>
      <c r="H158" s="58">
        <f t="shared" si="5"/>
        <v>0</v>
      </c>
      <c r="I158" s="59">
        <v>0</v>
      </c>
    </row>
    <row r="159" spans="1:9">
      <c r="A159" s="56">
        <v>151</v>
      </c>
      <c r="B159" s="57">
        <f>PRRAS!C169</f>
        <v>158</v>
      </c>
      <c r="C159" s="57">
        <f>PRRAS!D169</f>
        <v>1228590</v>
      </c>
      <c r="D159" s="57">
        <f>PRRAS!E169</f>
        <v>1304628</v>
      </c>
      <c r="E159" s="57">
        <v>0</v>
      </c>
      <c r="F159" s="57">
        <v>0</v>
      </c>
      <c r="G159" s="58">
        <f t="shared" si="4"/>
        <v>606379.66800000006</v>
      </c>
      <c r="H159" s="58">
        <f t="shared" si="5"/>
        <v>0</v>
      </c>
      <c r="I159" s="59">
        <v>0</v>
      </c>
    </row>
    <row r="160" spans="1:9">
      <c r="A160" s="56">
        <v>151</v>
      </c>
      <c r="B160" s="57">
        <f>PRRAS!C170</f>
        <v>159</v>
      </c>
      <c r="C160" s="57">
        <f>PRRAS!D170</f>
        <v>10574</v>
      </c>
      <c r="D160" s="57">
        <f>PRRAS!E170</f>
        <v>0</v>
      </c>
      <c r="E160" s="57">
        <v>0</v>
      </c>
      <c r="F160" s="57">
        <v>0</v>
      </c>
      <c r="G160" s="58">
        <f t="shared" si="4"/>
        <v>1681.2660000000001</v>
      </c>
      <c r="H160" s="58">
        <f t="shared" si="5"/>
        <v>0</v>
      </c>
      <c r="I160" s="59">
        <v>0</v>
      </c>
    </row>
    <row r="161" spans="1:9">
      <c r="A161" s="56">
        <v>151</v>
      </c>
      <c r="B161" s="57">
        <f>PRRAS!C171</f>
        <v>160</v>
      </c>
      <c r="C161" s="57">
        <f>PRRAS!D171</f>
        <v>4561738</v>
      </c>
      <c r="D161" s="57">
        <f>PRRAS!E171</f>
        <v>4468259</v>
      </c>
      <c r="E161" s="57">
        <v>0</v>
      </c>
      <c r="F161" s="57">
        <v>0</v>
      </c>
      <c r="G161" s="58">
        <f t="shared" si="4"/>
        <v>2159720.96</v>
      </c>
      <c r="H161" s="58">
        <f t="shared" si="5"/>
        <v>0</v>
      </c>
      <c r="I161" s="59">
        <v>0</v>
      </c>
    </row>
    <row r="162" spans="1:9">
      <c r="A162" s="56">
        <v>151</v>
      </c>
      <c r="B162" s="57">
        <f>PRRAS!C172</f>
        <v>161</v>
      </c>
      <c r="C162" s="57">
        <f>PRRAS!D172</f>
        <v>381494</v>
      </c>
      <c r="D162" s="57">
        <f>PRRAS!E172</f>
        <v>420020</v>
      </c>
      <c r="E162" s="57">
        <v>0</v>
      </c>
      <c r="F162" s="57">
        <v>0</v>
      </c>
      <c r="G162" s="58">
        <f t="shared" si="4"/>
        <v>196666.97400000002</v>
      </c>
      <c r="H162" s="58">
        <f t="shared" si="5"/>
        <v>0</v>
      </c>
      <c r="I162" s="59">
        <v>0</v>
      </c>
    </row>
    <row r="163" spans="1:9">
      <c r="A163" s="56">
        <v>151</v>
      </c>
      <c r="B163" s="57">
        <f>PRRAS!C173</f>
        <v>162</v>
      </c>
      <c r="C163" s="57">
        <f>PRRAS!D173</f>
        <v>5936</v>
      </c>
      <c r="D163" s="57">
        <f>PRRAS!E173</f>
        <v>2848</v>
      </c>
      <c r="E163" s="57">
        <v>0</v>
      </c>
      <c r="F163" s="57">
        <v>0</v>
      </c>
      <c r="G163" s="58">
        <f t="shared" si="4"/>
        <v>1884.384</v>
      </c>
      <c r="H163" s="58">
        <f t="shared" si="5"/>
        <v>0</v>
      </c>
      <c r="I163" s="59">
        <v>0</v>
      </c>
    </row>
    <row r="164" spans="1:9">
      <c r="A164" s="56">
        <v>151</v>
      </c>
      <c r="B164" s="57">
        <f>PRRAS!C174</f>
        <v>163</v>
      </c>
      <c r="C164" s="57">
        <f>PRRAS!D174</f>
        <v>359304</v>
      </c>
      <c r="D164" s="57">
        <f>PRRAS!E174</f>
        <v>404522</v>
      </c>
      <c r="E164" s="57">
        <v>0</v>
      </c>
      <c r="F164" s="57">
        <v>0</v>
      </c>
      <c r="G164" s="58">
        <f t="shared" si="4"/>
        <v>190440.72400000002</v>
      </c>
      <c r="H164" s="58">
        <f t="shared" si="5"/>
        <v>0</v>
      </c>
      <c r="I164" s="59">
        <v>0</v>
      </c>
    </row>
    <row r="165" spans="1:9">
      <c r="A165" s="56">
        <v>151</v>
      </c>
      <c r="B165" s="57">
        <f>PRRAS!C175</f>
        <v>164</v>
      </c>
      <c r="C165" s="57">
        <f>PRRAS!D175</f>
        <v>16254</v>
      </c>
      <c r="D165" s="57">
        <f>PRRAS!E175</f>
        <v>12650</v>
      </c>
      <c r="E165" s="57">
        <v>0</v>
      </c>
      <c r="F165" s="57">
        <v>0</v>
      </c>
      <c r="G165" s="58">
        <f t="shared" si="4"/>
        <v>6814.8560000000007</v>
      </c>
      <c r="H165" s="58">
        <f t="shared" si="5"/>
        <v>0</v>
      </c>
      <c r="I165" s="59">
        <v>0</v>
      </c>
    </row>
    <row r="166" spans="1:9">
      <c r="A166" s="56">
        <v>151</v>
      </c>
      <c r="B166" s="57">
        <f>PRRAS!C176</f>
        <v>165</v>
      </c>
      <c r="C166" s="57">
        <f>PRRAS!D176</f>
        <v>0</v>
      </c>
      <c r="D166" s="57">
        <f>PRRAS!E176</f>
        <v>0</v>
      </c>
      <c r="E166" s="57">
        <v>0</v>
      </c>
      <c r="F166" s="57">
        <v>0</v>
      </c>
      <c r="G166" s="58">
        <f t="shared" si="4"/>
        <v>0</v>
      </c>
      <c r="H166" s="58">
        <f t="shared" si="5"/>
        <v>0</v>
      </c>
      <c r="I166" s="59">
        <v>0</v>
      </c>
    </row>
    <row r="167" spans="1:9">
      <c r="A167" s="56">
        <v>151</v>
      </c>
      <c r="B167" s="57">
        <f>PRRAS!C177</f>
        <v>166</v>
      </c>
      <c r="C167" s="57">
        <f>PRRAS!D177</f>
        <v>2756872</v>
      </c>
      <c r="D167" s="57">
        <f>PRRAS!E177</f>
        <v>2714069</v>
      </c>
      <c r="E167" s="57">
        <v>0</v>
      </c>
      <c r="F167" s="57">
        <v>0</v>
      </c>
      <c r="G167" s="58">
        <f t="shared" si="4"/>
        <v>1358711.6600000001</v>
      </c>
      <c r="H167" s="58">
        <f t="shared" si="5"/>
        <v>0</v>
      </c>
      <c r="I167" s="59">
        <v>0</v>
      </c>
    </row>
    <row r="168" spans="1:9">
      <c r="A168" s="56">
        <v>151</v>
      </c>
      <c r="B168" s="57">
        <f>PRRAS!C178</f>
        <v>167</v>
      </c>
      <c r="C168" s="57">
        <f>PRRAS!D178</f>
        <v>280734</v>
      </c>
      <c r="D168" s="57">
        <f>PRRAS!E178</f>
        <v>293863</v>
      </c>
      <c r="E168" s="57">
        <v>0</v>
      </c>
      <c r="F168" s="57">
        <v>0</v>
      </c>
      <c r="G168" s="58">
        <f t="shared" si="4"/>
        <v>145032.82</v>
      </c>
      <c r="H168" s="58">
        <f t="shared" si="5"/>
        <v>0</v>
      </c>
      <c r="I168" s="59">
        <v>0</v>
      </c>
    </row>
    <row r="169" spans="1:9">
      <c r="A169" s="56">
        <v>151</v>
      </c>
      <c r="B169" s="57">
        <f>PRRAS!C179</f>
        <v>168</v>
      </c>
      <c r="C169" s="57">
        <f>PRRAS!D179</f>
        <v>1211101</v>
      </c>
      <c r="D169" s="57">
        <f>PRRAS!E179</f>
        <v>1299307</v>
      </c>
      <c r="E169" s="57">
        <v>0</v>
      </c>
      <c r="F169" s="57">
        <v>0</v>
      </c>
      <c r="G169" s="58">
        <f t="shared" si="4"/>
        <v>640032.12</v>
      </c>
      <c r="H169" s="58">
        <f t="shared" si="5"/>
        <v>0</v>
      </c>
      <c r="I169" s="59">
        <v>0</v>
      </c>
    </row>
    <row r="170" spans="1:9">
      <c r="A170" s="56">
        <v>151</v>
      </c>
      <c r="B170" s="57">
        <f>PRRAS!C180</f>
        <v>169</v>
      </c>
      <c r="C170" s="57">
        <f>PRRAS!D180</f>
        <v>1106165</v>
      </c>
      <c r="D170" s="57">
        <f>PRRAS!E180</f>
        <v>947369</v>
      </c>
      <c r="E170" s="57">
        <v>0</v>
      </c>
      <c r="F170" s="57">
        <v>0</v>
      </c>
      <c r="G170" s="58">
        <f t="shared" si="4"/>
        <v>507152.60700000002</v>
      </c>
      <c r="H170" s="58">
        <f t="shared" si="5"/>
        <v>0</v>
      </c>
      <c r="I170" s="59">
        <v>0</v>
      </c>
    </row>
    <row r="171" spans="1:9">
      <c r="A171" s="56">
        <v>151</v>
      </c>
      <c r="B171" s="57">
        <f>PRRAS!C181</f>
        <v>170</v>
      </c>
      <c r="C171" s="57">
        <f>PRRAS!D181</f>
        <v>58190</v>
      </c>
      <c r="D171" s="57">
        <f>PRRAS!E181</f>
        <v>80573</v>
      </c>
      <c r="E171" s="57">
        <v>0</v>
      </c>
      <c r="F171" s="57">
        <v>0</v>
      </c>
      <c r="G171" s="58">
        <f t="shared" si="4"/>
        <v>37287.120000000003</v>
      </c>
      <c r="H171" s="58">
        <f t="shared" si="5"/>
        <v>0</v>
      </c>
      <c r="I171" s="59">
        <v>0</v>
      </c>
    </row>
    <row r="172" spans="1:9">
      <c r="A172" s="56">
        <v>151</v>
      </c>
      <c r="B172" s="57">
        <f>PRRAS!C182</f>
        <v>171</v>
      </c>
      <c r="C172" s="57">
        <f>PRRAS!D182</f>
        <v>91472</v>
      </c>
      <c r="D172" s="57">
        <f>PRRAS!E182</f>
        <v>44071</v>
      </c>
      <c r="E172" s="57">
        <v>0</v>
      </c>
      <c r="F172" s="57">
        <v>0</v>
      </c>
      <c r="G172" s="58">
        <f t="shared" si="4"/>
        <v>30713.994000000002</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9210</v>
      </c>
      <c r="D174" s="57">
        <f>PRRAS!E184</f>
        <v>48886</v>
      </c>
      <c r="E174" s="57">
        <v>0</v>
      </c>
      <c r="F174" s="57">
        <v>0</v>
      </c>
      <c r="G174" s="58">
        <f t="shared" si="4"/>
        <v>18507.885999999999</v>
      </c>
      <c r="H174" s="58">
        <f t="shared" si="5"/>
        <v>0</v>
      </c>
      <c r="I174" s="59">
        <v>0</v>
      </c>
    </row>
    <row r="175" spans="1:9">
      <c r="A175" s="56">
        <v>151</v>
      </c>
      <c r="B175" s="57">
        <f>PRRAS!C185</f>
        <v>174</v>
      </c>
      <c r="C175" s="57">
        <f>PRRAS!D185</f>
        <v>1318278</v>
      </c>
      <c r="D175" s="57">
        <f>PRRAS!E185</f>
        <v>1266953</v>
      </c>
      <c r="E175" s="57">
        <v>0</v>
      </c>
      <c r="F175" s="57">
        <v>0</v>
      </c>
      <c r="G175" s="58">
        <f t="shared" si="4"/>
        <v>670280.01599999995</v>
      </c>
      <c r="H175" s="58">
        <f t="shared" si="5"/>
        <v>0</v>
      </c>
      <c r="I175" s="59">
        <v>0</v>
      </c>
    </row>
    <row r="176" spans="1:9">
      <c r="A176" s="56">
        <v>151</v>
      </c>
      <c r="B176" s="57">
        <f>PRRAS!C186</f>
        <v>175</v>
      </c>
      <c r="C176" s="57">
        <f>PRRAS!D186</f>
        <v>74808</v>
      </c>
      <c r="D176" s="57">
        <f>PRRAS!E186</f>
        <v>73407</v>
      </c>
      <c r="E176" s="57">
        <v>0</v>
      </c>
      <c r="F176" s="57">
        <v>0</v>
      </c>
      <c r="G176" s="58">
        <f t="shared" si="4"/>
        <v>38783.85</v>
      </c>
      <c r="H176" s="58">
        <f t="shared" si="5"/>
        <v>0</v>
      </c>
      <c r="I176" s="59">
        <v>0</v>
      </c>
    </row>
    <row r="177" spans="1:9">
      <c r="A177" s="56">
        <v>151</v>
      </c>
      <c r="B177" s="57">
        <f>PRRAS!C187</f>
        <v>176</v>
      </c>
      <c r="C177" s="57">
        <f>PRRAS!D187</f>
        <v>374293</v>
      </c>
      <c r="D177" s="57">
        <f>PRRAS!E187</f>
        <v>412864</v>
      </c>
      <c r="E177" s="57">
        <v>0</v>
      </c>
      <c r="F177" s="57">
        <v>0</v>
      </c>
      <c r="G177" s="58">
        <f t="shared" si="4"/>
        <v>211203.696</v>
      </c>
      <c r="H177" s="58">
        <f t="shared" si="5"/>
        <v>0</v>
      </c>
      <c r="I177" s="59">
        <v>0</v>
      </c>
    </row>
    <row r="178" spans="1:9">
      <c r="A178" s="56">
        <v>151</v>
      </c>
      <c r="B178" s="57">
        <f>PRRAS!C188</f>
        <v>177</v>
      </c>
      <c r="C178" s="57">
        <f>PRRAS!D188</f>
        <v>55292</v>
      </c>
      <c r="D178" s="57">
        <f>PRRAS!E188</f>
        <v>50995</v>
      </c>
      <c r="E178" s="57">
        <v>0</v>
      </c>
      <c r="F178" s="57">
        <v>0</v>
      </c>
      <c r="G178" s="58">
        <f t="shared" si="4"/>
        <v>27838.913999999997</v>
      </c>
      <c r="H178" s="58">
        <f t="shared" si="5"/>
        <v>0</v>
      </c>
      <c r="I178" s="59">
        <v>0</v>
      </c>
    </row>
    <row r="179" spans="1:9">
      <c r="A179" s="56">
        <v>151</v>
      </c>
      <c r="B179" s="57">
        <f>PRRAS!C189</f>
        <v>178</v>
      </c>
      <c r="C179" s="57">
        <f>PRRAS!D189</f>
        <v>551791</v>
      </c>
      <c r="D179" s="57">
        <f>PRRAS!E189</f>
        <v>472798</v>
      </c>
      <c r="E179" s="57">
        <v>0</v>
      </c>
      <c r="F179" s="57">
        <v>0</v>
      </c>
      <c r="G179" s="58">
        <f t="shared" si="4"/>
        <v>266534.886</v>
      </c>
      <c r="H179" s="58">
        <f t="shared" si="5"/>
        <v>0</v>
      </c>
      <c r="I179" s="59">
        <v>0</v>
      </c>
    </row>
    <row r="180" spans="1:9">
      <c r="A180" s="56">
        <v>151</v>
      </c>
      <c r="B180" s="57">
        <f>PRRAS!C190</f>
        <v>179</v>
      </c>
      <c r="C180" s="57">
        <f>PRRAS!D190</f>
        <v>0</v>
      </c>
      <c r="D180" s="57">
        <f>PRRAS!E190</f>
        <v>0</v>
      </c>
      <c r="E180" s="57">
        <v>0</v>
      </c>
      <c r="F180" s="57">
        <v>0</v>
      </c>
      <c r="G180" s="58">
        <f t="shared" si="4"/>
        <v>0</v>
      </c>
      <c r="H180" s="58">
        <f t="shared" si="5"/>
        <v>0</v>
      </c>
      <c r="I180" s="59">
        <v>0</v>
      </c>
    </row>
    <row r="181" spans="1:9">
      <c r="A181" s="56">
        <v>151</v>
      </c>
      <c r="B181" s="57">
        <f>PRRAS!C191</f>
        <v>180</v>
      </c>
      <c r="C181" s="57">
        <f>PRRAS!D191</f>
        <v>48018</v>
      </c>
      <c r="D181" s="57">
        <f>PRRAS!E191</f>
        <v>49303</v>
      </c>
      <c r="E181" s="57">
        <v>0</v>
      </c>
      <c r="F181" s="57">
        <v>0</v>
      </c>
      <c r="G181" s="58">
        <f t="shared" si="4"/>
        <v>26392.32</v>
      </c>
      <c r="H181" s="58">
        <f t="shared" si="5"/>
        <v>0</v>
      </c>
      <c r="I181" s="59">
        <v>0</v>
      </c>
    </row>
    <row r="182" spans="1:9">
      <c r="A182" s="56">
        <v>151</v>
      </c>
      <c r="B182" s="57">
        <f>PRRAS!C192</f>
        <v>181</v>
      </c>
      <c r="C182" s="57">
        <f>PRRAS!D192</f>
        <v>122519</v>
      </c>
      <c r="D182" s="57">
        <f>PRRAS!E192</f>
        <v>115378</v>
      </c>
      <c r="E182" s="57">
        <v>0</v>
      </c>
      <c r="F182" s="57">
        <v>0</v>
      </c>
      <c r="G182" s="58">
        <f t="shared" si="4"/>
        <v>63942.775000000001</v>
      </c>
      <c r="H182" s="58">
        <f t="shared" si="5"/>
        <v>0</v>
      </c>
      <c r="I182" s="59">
        <v>0</v>
      </c>
    </row>
    <row r="183" spans="1:9">
      <c r="A183" s="56">
        <v>151</v>
      </c>
      <c r="B183" s="57">
        <f>PRRAS!C193</f>
        <v>182</v>
      </c>
      <c r="C183" s="57">
        <f>PRRAS!D193</f>
        <v>64108</v>
      </c>
      <c r="D183" s="57">
        <f>PRRAS!E193</f>
        <v>64298</v>
      </c>
      <c r="E183" s="57">
        <v>0</v>
      </c>
      <c r="F183" s="57">
        <v>0</v>
      </c>
      <c r="G183" s="58">
        <f t="shared" si="4"/>
        <v>35072.127999999997</v>
      </c>
      <c r="H183" s="58">
        <f t="shared" si="5"/>
        <v>0</v>
      </c>
      <c r="I183" s="59">
        <v>0</v>
      </c>
    </row>
    <row r="184" spans="1:9">
      <c r="A184" s="56">
        <v>151</v>
      </c>
      <c r="B184" s="57">
        <f>PRRAS!C194</f>
        <v>183</v>
      </c>
      <c r="C184" s="57">
        <f>PRRAS!D194</f>
        <v>27449</v>
      </c>
      <c r="D184" s="57">
        <f>PRRAS!E194</f>
        <v>27910</v>
      </c>
      <c r="E184" s="57">
        <v>0</v>
      </c>
      <c r="F184" s="57">
        <v>0</v>
      </c>
      <c r="G184" s="58">
        <f t="shared" si="4"/>
        <v>15238.226999999999</v>
      </c>
      <c r="H184" s="58">
        <f t="shared" si="5"/>
        <v>0</v>
      </c>
      <c r="I184" s="59">
        <v>0</v>
      </c>
    </row>
    <row r="185" spans="1:9">
      <c r="A185" s="56">
        <v>151</v>
      </c>
      <c r="B185" s="57">
        <f>PRRAS!C195</f>
        <v>184</v>
      </c>
      <c r="C185" s="57">
        <f>PRRAS!D195</f>
        <v>2600</v>
      </c>
      <c r="D185" s="57">
        <f>PRRAS!E195</f>
        <v>0</v>
      </c>
      <c r="E185" s="57">
        <v>0</v>
      </c>
      <c r="F185" s="57">
        <v>0</v>
      </c>
      <c r="G185" s="58">
        <f t="shared" si="4"/>
        <v>478.4</v>
      </c>
      <c r="H185" s="58">
        <f t="shared" si="5"/>
        <v>0</v>
      </c>
      <c r="I185" s="59">
        <v>0</v>
      </c>
    </row>
    <row r="186" spans="1:9">
      <c r="A186" s="56">
        <v>151</v>
      </c>
      <c r="B186" s="57">
        <f>PRRAS!C196</f>
        <v>185</v>
      </c>
      <c r="C186" s="57">
        <f>PRRAS!D196</f>
        <v>102494</v>
      </c>
      <c r="D186" s="57">
        <f>PRRAS!E196</f>
        <v>67217</v>
      </c>
      <c r="E186" s="57">
        <v>0</v>
      </c>
      <c r="F186" s="57">
        <v>0</v>
      </c>
      <c r="G186" s="58">
        <f t="shared" si="4"/>
        <v>43831.68</v>
      </c>
      <c r="H186" s="58">
        <f t="shared" si="5"/>
        <v>0</v>
      </c>
      <c r="I186" s="59">
        <v>0</v>
      </c>
    </row>
    <row r="187" spans="1:9">
      <c r="A187" s="56">
        <v>151</v>
      </c>
      <c r="B187" s="57">
        <f>PRRAS!C197</f>
        <v>186</v>
      </c>
      <c r="C187" s="57">
        <f>PRRAS!D197</f>
        <v>29024</v>
      </c>
      <c r="D187" s="57">
        <f>PRRAS!E197</f>
        <v>15885</v>
      </c>
      <c r="E187" s="57">
        <v>0</v>
      </c>
      <c r="F187" s="57">
        <v>0</v>
      </c>
      <c r="G187" s="58">
        <f t="shared" si="4"/>
        <v>11307.683999999999</v>
      </c>
      <c r="H187" s="58">
        <f t="shared" si="5"/>
        <v>0</v>
      </c>
      <c r="I187" s="59">
        <v>0</v>
      </c>
    </row>
    <row r="188" spans="1:9">
      <c r="A188" s="56">
        <v>151</v>
      </c>
      <c r="B188" s="57">
        <f>PRRAS!C198</f>
        <v>187</v>
      </c>
      <c r="C188" s="57">
        <f>PRRAS!D198</f>
        <v>17184</v>
      </c>
      <c r="D188" s="57">
        <f>PRRAS!E198</f>
        <v>37112</v>
      </c>
      <c r="E188" s="57">
        <v>0</v>
      </c>
      <c r="F188" s="57">
        <v>0</v>
      </c>
      <c r="G188" s="58">
        <f t="shared" si="4"/>
        <v>17093.295999999998</v>
      </c>
      <c r="H188" s="58">
        <f t="shared" si="5"/>
        <v>0</v>
      </c>
      <c r="I188" s="59">
        <v>0</v>
      </c>
    </row>
    <row r="189" spans="1:9">
      <c r="A189" s="56">
        <v>151</v>
      </c>
      <c r="B189" s="57">
        <f>PRRAS!C199</f>
        <v>188</v>
      </c>
      <c r="C189" s="57">
        <f>PRRAS!D199</f>
        <v>4985</v>
      </c>
      <c r="D189" s="57">
        <f>PRRAS!E199</f>
        <v>980</v>
      </c>
      <c r="E189" s="57">
        <v>0</v>
      </c>
      <c r="F189" s="57">
        <v>0</v>
      </c>
      <c r="G189" s="58">
        <f t="shared" si="4"/>
        <v>1305.6600000000001</v>
      </c>
      <c r="H189" s="58">
        <f t="shared" si="5"/>
        <v>0</v>
      </c>
      <c r="I189" s="59">
        <v>0</v>
      </c>
    </row>
    <row r="190" spans="1:9">
      <c r="A190" s="56">
        <v>151</v>
      </c>
      <c r="B190" s="57">
        <f>PRRAS!C200</f>
        <v>189</v>
      </c>
      <c r="C190" s="57">
        <f>PRRAS!D200</f>
        <v>0</v>
      </c>
      <c r="D190" s="57">
        <f>PRRAS!E200</f>
        <v>0</v>
      </c>
      <c r="E190" s="57">
        <v>0</v>
      </c>
      <c r="F190" s="57">
        <v>0</v>
      </c>
      <c r="G190" s="58">
        <f t="shared" si="4"/>
        <v>0</v>
      </c>
      <c r="H190" s="58">
        <f t="shared" si="5"/>
        <v>0</v>
      </c>
      <c r="I190" s="59">
        <v>0</v>
      </c>
    </row>
    <row r="191" spans="1:9">
      <c r="A191" s="56">
        <v>151</v>
      </c>
      <c r="B191" s="57">
        <f>PRRAS!C201</f>
        <v>190</v>
      </c>
      <c r="C191" s="57">
        <f>PRRAS!D201</f>
        <v>48101</v>
      </c>
      <c r="D191" s="57">
        <f>PRRAS!E201</f>
        <v>12490</v>
      </c>
      <c r="E191" s="57">
        <v>0</v>
      </c>
      <c r="F191" s="57">
        <v>0</v>
      </c>
      <c r="G191" s="58">
        <f t="shared" si="4"/>
        <v>13885.39</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3200</v>
      </c>
      <c r="D193" s="57">
        <f>PRRAS!E203</f>
        <v>750</v>
      </c>
      <c r="E193" s="57">
        <v>0</v>
      </c>
      <c r="F193" s="57">
        <v>0</v>
      </c>
      <c r="G193" s="58">
        <f t="shared" si="4"/>
        <v>902.4</v>
      </c>
      <c r="H193" s="58">
        <f t="shared" si="5"/>
        <v>0</v>
      </c>
      <c r="I193" s="59">
        <v>0</v>
      </c>
    </row>
    <row r="194" spans="1:9">
      <c r="A194" s="56">
        <v>151</v>
      </c>
      <c r="B194" s="57">
        <f>PRRAS!C204</f>
        <v>193</v>
      </c>
      <c r="C194" s="57">
        <f>PRRAS!D204</f>
        <v>33816</v>
      </c>
      <c r="D194" s="57">
        <f>PRRAS!E204</f>
        <v>19914</v>
      </c>
      <c r="E194" s="57">
        <v>0</v>
      </c>
      <c r="F194" s="57">
        <v>0</v>
      </c>
      <c r="G194" s="58">
        <f t="shared" ref="G194:G257" si="6">(B194/1000)*(C194*1+D194*2)</f>
        <v>14213.291999999999</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33816</v>
      </c>
      <c r="D208" s="57">
        <f>PRRAS!E218</f>
        <v>19914</v>
      </c>
      <c r="E208" s="57">
        <v>0</v>
      </c>
      <c r="F208" s="57">
        <v>0</v>
      </c>
      <c r="G208" s="58">
        <f t="shared" si="6"/>
        <v>15244.307999999999</v>
      </c>
      <c r="H208" s="58">
        <f t="shared" si="7"/>
        <v>0</v>
      </c>
      <c r="I208" s="59">
        <v>0</v>
      </c>
    </row>
    <row r="209" spans="1:9">
      <c r="A209" s="56">
        <v>151</v>
      </c>
      <c r="B209" s="57">
        <f>PRRAS!C219</f>
        <v>208</v>
      </c>
      <c r="C209" s="57">
        <f>PRRAS!D219</f>
        <v>16848</v>
      </c>
      <c r="D209" s="57">
        <f>PRRAS!E219</f>
        <v>18336</v>
      </c>
      <c r="E209" s="57">
        <v>0</v>
      </c>
      <c r="F209" s="57">
        <v>0</v>
      </c>
      <c r="G209" s="58">
        <f t="shared" si="6"/>
        <v>11132.16</v>
      </c>
      <c r="H209" s="58">
        <f t="shared" si="7"/>
        <v>0</v>
      </c>
      <c r="I209" s="59">
        <v>0</v>
      </c>
    </row>
    <row r="210" spans="1:9">
      <c r="A210" s="56">
        <v>151</v>
      </c>
      <c r="B210" s="57">
        <f>PRRAS!C220</f>
        <v>209</v>
      </c>
      <c r="C210" s="57">
        <f>PRRAS!D220</f>
        <v>0</v>
      </c>
      <c r="D210" s="57">
        <f>PRRAS!E220</f>
        <v>0</v>
      </c>
      <c r="E210" s="57">
        <v>0</v>
      </c>
      <c r="F210" s="57">
        <v>0</v>
      </c>
      <c r="G210" s="58">
        <f t="shared" si="6"/>
        <v>0</v>
      </c>
      <c r="H210" s="58">
        <f t="shared" si="7"/>
        <v>0</v>
      </c>
      <c r="I210" s="59">
        <v>0</v>
      </c>
    </row>
    <row r="211" spans="1:9">
      <c r="A211" s="56">
        <v>151</v>
      </c>
      <c r="B211" s="57">
        <f>PRRAS!C221</f>
        <v>210</v>
      </c>
      <c r="C211" s="57">
        <f>PRRAS!D221</f>
        <v>16698</v>
      </c>
      <c r="D211" s="57">
        <f>PRRAS!E221</f>
        <v>1578</v>
      </c>
      <c r="E211" s="57">
        <v>0</v>
      </c>
      <c r="F211" s="57">
        <v>0</v>
      </c>
      <c r="G211" s="58">
        <f t="shared" si="6"/>
        <v>4169.34</v>
      </c>
      <c r="H211" s="58">
        <f t="shared" si="7"/>
        <v>0</v>
      </c>
      <c r="I211" s="59">
        <v>0</v>
      </c>
    </row>
    <row r="212" spans="1:9">
      <c r="A212" s="56">
        <v>151</v>
      </c>
      <c r="B212" s="57">
        <f>PRRAS!C222</f>
        <v>211</v>
      </c>
      <c r="C212" s="57">
        <f>PRRAS!D222</f>
        <v>270</v>
      </c>
      <c r="D212" s="57">
        <f>PRRAS!E222</f>
        <v>0</v>
      </c>
      <c r="E212" s="57">
        <v>0</v>
      </c>
      <c r="F212" s="57">
        <v>0</v>
      </c>
      <c r="G212" s="58">
        <f t="shared" si="6"/>
        <v>56.97</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0</v>
      </c>
      <c r="D222" s="57">
        <f>PRRAS!E232</f>
        <v>0</v>
      </c>
      <c r="E222" s="57">
        <v>0</v>
      </c>
      <c r="F222" s="57">
        <v>0</v>
      </c>
      <c r="G222" s="58">
        <f t="shared" si="6"/>
        <v>0</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0</v>
      </c>
      <c r="E242" s="57">
        <v>0</v>
      </c>
      <c r="F242" s="57">
        <v>0</v>
      </c>
      <c r="G242" s="58">
        <f t="shared" si="6"/>
        <v>0</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0</v>
      </c>
      <c r="D247" s="57">
        <f>PRRAS!E257</f>
        <v>0</v>
      </c>
      <c r="E247" s="57">
        <v>0</v>
      </c>
      <c r="F247" s="57">
        <v>0</v>
      </c>
      <c r="G247" s="58">
        <f t="shared" si="6"/>
        <v>0</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0</v>
      </c>
      <c r="D254" s="57">
        <f>PRRAS!E264</f>
        <v>0</v>
      </c>
      <c r="E254" s="57">
        <v>0</v>
      </c>
      <c r="F254" s="57">
        <v>0</v>
      </c>
      <c r="G254" s="58">
        <f t="shared" si="6"/>
        <v>0</v>
      </c>
      <c r="H254" s="58">
        <f t="shared" si="7"/>
        <v>0</v>
      </c>
      <c r="I254" s="59">
        <v>0</v>
      </c>
    </row>
    <row r="255" spans="1:9">
      <c r="A255" s="56">
        <v>151</v>
      </c>
      <c r="B255" s="57">
        <f>PRRAS!C265</f>
        <v>254</v>
      </c>
      <c r="C255" s="57">
        <f>PRRAS!D265</f>
        <v>0</v>
      </c>
      <c r="D255" s="57">
        <f>PRRAS!E265</f>
        <v>0</v>
      </c>
      <c r="E255" s="57">
        <v>0</v>
      </c>
      <c r="F255" s="57">
        <v>0</v>
      </c>
      <c r="G255" s="58">
        <f t="shared" si="6"/>
        <v>0</v>
      </c>
      <c r="H255" s="58">
        <f t="shared" si="7"/>
        <v>0</v>
      </c>
      <c r="I255" s="59">
        <v>0</v>
      </c>
    </row>
    <row r="256" spans="1:9">
      <c r="A256" s="56">
        <v>151</v>
      </c>
      <c r="B256" s="57">
        <f>PRRAS!C266</f>
        <v>255</v>
      </c>
      <c r="C256" s="57">
        <f>PRRAS!D266</f>
        <v>0</v>
      </c>
      <c r="D256" s="57">
        <f>PRRAS!E266</f>
        <v>0</v>
      </c>
      <c r="E256" s="57">
        <v>0</v>
      </c>
      <c r="F256" s="57">
        <v>0</v>
      </c>
      <c r="G256" s="58">
        <f t="shared" si="6"/>
        <v>0</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c r="A259" s="56">
        <v>151</v>
      </c>
      <c r="B259" s="57">
        <f>PRRAS!C269</f>
        <v>258</v>
      </c>
      <c r="C259" s="57">
        <f>PRRAS!D269</f>
        <v>0</v>
      </c>
      <c r="D259" s="57">
        <f>PRRAS!E269</f>
        <v>0</v>
      </c>
      <c r="E259" s="57">
        <v>0</v>
      </c>
      <c r="F259" s="57">
        <v>0</v>
      </c>
      <c r="G259" s="58">
        <f t="shared" si="8"/>
        <v>0</v>
      </c>
      <c r="H259" s="58">
        <f t="shared" si="9"/>
        <v>0</v>
      </c>
      <c r="I259" s="59">
        <v>0</v>
      </c>
    </row>
    <row r="260" spans="1:9">
      <c r="A260" s="56">
        <v>151</v>
      </c>
      <c r="B260" s="57">
        <f>PRRAS!C270</f>
        <v>259</v>
      </c>
      <c r="C260" s="57">
        <f>PRRAS!D270</f>
        <v>0</v>
      </c>
      <c r="D260" s="57">
        <f>PRRAS!E270</f>
        <v>0</v>
      </c>
      <c r="E260" s="57">
        <v>0</v>
      </c>
      <c r="F260" s="57">
        <v>0</v>
      </c>
      <c r="G260" s="58">
        <f t="shared" si="8"/>
        <v>0</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0</v>
      </c>
      <c r="D267" s="57">
        <f>PRRAS!E277</f>
        <v>0</v>
      </c>
      <c r="E267" s="57">
        <v>0</v>
      </c>
      <c r="F267" s="57">
        <v>0</v>
      </c>
      <c r="G267" s="58">
        <f t="shared" si="8"/>
        <v>0</v>
      </c>
      <c r="H267" s="58">
        <f t="shared" si="9"/>
        <v>0</v>
      </c>
      <c r="I267" s="59">
        <v>0</v>
      </c>
    </row>
    <row r="268" spans="1:9">
      <c r="A268" s="56">
        <v>151</v>
      </c>
      <c r="B268" s="57">
        <f>PRRAS!C278</f>
        <v>267</v>
      </c>
      <c r="C268" s="57">
        <f>PRRAS!D278</f>
        <v>0</v>
      </c>
      <c r="D268" s="57">
        <f>PRRAS!E278</f>
        <v>0</v>
      </c>
      <c r="E268" s="57">
        <v>0</v>
      </c>
      <c r="F268" s="57">
        <v>0</v>
      </c>
      <c r="G268" s="58">
        <f t="shared" si="8"/>
        <v>0</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13762196</v>
      </c>
      <c r="D282" s="57">
        <f>PRRAS!E292</f>
        <v>14197527</v>
      </c>
      <c r="E282" s="57">
        <v>0</v>
      </c>
      <c r="F282" s="57">
        <v>0</v>
      </c>
      <c r="G282" s="58">
        <f t="shared" si="8"/>
        <v>11846187.250000002</v>
      </c>
      <c r="H282" s="58">
        <f t="shared" si="9"/>
        <v>0</v>
      </c>
      <c r="I282" s="59">
        <v>0</v>
      </c>
    </row>
    <row r="283" spans="1:9">
      <c r="A283" s="56">
        <v>151</v>
      </c>
      <c r="B283" s="57">
        <f>PRRAS!C293</f>
        <v>282</v>
      </c>
      <c r="C283" s="57">
        <f>PRRAS!D293</f>
        <v>1356299</v>
      </c>
      <c r="D283" s="57">
        <f>PRRAS!E293</f>
        <v>1085436</v>
      </c>
      <c r="E283" s="57">
        <v>0</v>
      </c>
      <c r="F283" s="57">
        <v>0</v>
      </c>
      <c r="G283" s="58">
        <f t="shared" si="8"/>
        <v>994662.22199999995</v>
      </c>
      <c r="H283" s="58">
        <f t="shared" si="9"/>
        <v>0</v>
      </c>
      <c r="I283" s="59">
        <v>0</v>
      </c>
    </row>
    <row r="284" spans="1:9">
      <c r="A284" s="56">
        <v>151</v>
      </c>
      <c r="B284" s="57">
        <f>PRRAS!C294</f>
        <v>283</v>
      </c>
      <c r="C284" s="57">
        <f>PRRAS!D294</f>
        <v>0</v>
      </c>
      <c r="D284" s="57">
        <f>PRRAS!E294</f>
        <v>0</v>
      </c>
      <c r="E284" s="57">
        <v>0</v>
      </c>
      <c r="F284" s="57">
        <v>0</v>
      </c>
      <c r="G284" s="58">
        <f t="shared" si="8"/>
        <v>0</v>
      </c>
      <c r="H284" s="58">
        <f t="shared" si="9"/>
        <v>0</v>
      </c>
      <c r="I284" s="59">
        <v>0</v>
      </c>
    </row>
    <row r="285" spans="1:9">
      <c r="A285" s="56">
        <v>151</v>
      </c>
      <c r="B285" s="57">
        <f>PRRAS!C295</f>
        <v>284</v>
      </c>
      <c r="C285" s="57">
        <f>PRRAS!D295</f>
        <v>135534</v>
      </c>
      <c r="D285" s="57">
        <f>PRRAS!E295</f>
        <v>128334</v>
      </c>
      <c r="E285" s="57">
        <v>0</v>
      </c>
      <c r="F285" s="57">
        <v>0</v>
      </c>
      <c r="G285" s="58">
        <f t="shared" si="8"/>
        <v>111385.36799999999</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251706</v>
      </c>
      <c r="D287" s="57">
        <f>PRRAS!E297</f>
        <v>155435</v>
      </c>
      <c r="E287" s="57">
        <v>0</v>
      </c>
      <c r="F287" s="57">
        <v>0</v>
      </c>
      <c r="G287" s="58">
        <f t="shared" si="8"/>
        <v>160896.73599999998</v>
      </c>
      <c r="H287" s="58">
        <f t="shared" si="9"/>
        <v>0</v>
      </c>
      <c r="I287" s="59">
        <v>0</v>
      </c>
    </row>
    <row r="288" spans="1:9">
      <c r="A288" s="56">
        <v>151</v>
      </c>
      <c r="B288" s="57">
        <f>PRRAS!C298</f>
        <v>287</v>
      </c>
      <c r="C288" s="57">
        <f>PRRAS!D298</f>
        <v>21016</v>
      </c>
      <c r="D288" s="57">
        <f>PRRAS!E298</f>
        <v>17688</v>
      </c>
      <c r="E288" s="57">
        <v>0</v>
      </c>
      <c r="F288" s="57">
        <v>0</v>
      </c>
      <c r="G288" s="58">
        <f t="shared" si="8"/>
        <v>16184.503999999999</v>
      </c>
      <c r="H288" s="58">
        <f t="shared" si="9"/>
        <v>0</v>
      </c>
      <c r="I288" s="59">
        <v>0</v>
      </c>
    </row>
    <row r="289" spans="1:9">
      <c r="A289" s="56">
        <v>151</v>
      </c>
      <c r="B289" s="57">
        <f>PRRAS!C299</f>
        <v>288</v>
      </c>
      <c r="C289" s="57">
        <f>PRRAS!D299</f>
        <v>0</v>
      </c>
      <c r="D289" s="57">
        <f>PRRAS!E299</f>
        <v>0</v>
      </c>
      <c r="E289" s="57">
        <v>0</v>
      </c>
      <c r="F289" s="57">
        <v>0</v>
      </c>
      <c r="G289" s="58">
        <f t="shared" si="8"/>
        <v>0</v>
      </c>
      <c r="H289" s="58">
        <f t="shared" si="9"/>
        <v>0</v>
      </c>
      <c r="I289" s="59">
        <v>0</v>
      </c>
    </row>
    <row r="290" spans="1:9">
      <c r="A290" s="56">
        <v>151</v>
      </c>
      <c r="B290" s="57">
        <f>PRRAS!C301</f>
        <v>289</v>
      </c>
      <c r="C290" s="57">
        <f>PRRAS!D301</f>
        <v>0</v>
      </c>
      <c r="D290" s="57">
        <f>PRRAS!E301</f>
        <v>0</v>
      </c>
      <c r="E290" s="57">
        <v>0</v>
      </c>
      <c r="F290" s="57">
        <v>0</v>
      </c>
      <c r="G290" s="58">
        <f t="shared" si="8"/>
        <v>0</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0</v>
      </c>
      <c r="D303" s="57">
        <f>PRRAS!E314</f>
        <v>0</v>
      </c>
      <c r="E303" s="57">
        <v>0</v>
      </c>
      <c r="F303" s="57">
        <v>0</v>
      </c>
      <c r="G303" s="58">
        <f t="shared" si="8"/>
        <v>0</v>
      </c>
      <c r="H303" s="58">
        <f t="shared" si="9"/>
        <v>0</v>
      </c>
      <c r="I303" s="59">
        <v>0</v>
      </c>
    </row>
    <row r="304" spans="1:9">
      <c r="A304" s="56">
        <v>151</v>
      </c>
      <c r="B304" s="57">
        <f>PRRAS!C315</f>
        <v>303</v>
      </c>
      <c r="C304" s="57">
        <f>PRRAS!D315</f>
        <v>0</v>
      </c>
      <c r="D304" s="57">
        <f>PRRAS!E315</f>
        <v>0</v>
      </c>
      <c r="E304" s="57">
        <v>0</v>
      </c>
      <c r="F304" s="57">
        <v>0</v>
      </c>
      <c r="G304" s="58">
        <f t="shared" si="8"/>
        <v>0</v>
      </c>
      <c r="H304" s="58">
        <f t="shared" si="9"/>
        <v>0</v>
      </c>
      <c r="I304" s="59">
        <v>0</v>
      </c>
    </row>
    <row r="305" spans="1:9">
      <c r="A305" s="56">
        <v>151</v>
      </c>
      <c r="B305" s="57">
        <f>PRRAS!C316</f>
        <v>304</v>
      </c>
      <c r="C305" s="57">
        <f>PRRAS!D316</f>
        <v>0</v>
      </c>
      <c r="D305" s="57">
        <f>PRRAS!E316</f>
        <v>0</v>
      </c>
      <c r="E305" s="57">
        <v>0</v>
      </c>
      <c r="F305" s="57">
        <v>0</v>
      </c>
      <c r="G305" s="58">
        <f t="shared" si="8"/>
        <v>0</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1204264</v>
      </c>
      <c r="D342" s="57">
        <f>PRRAS!E353</f>
        <v>866988</v>
      </c>
      <c r="E342" s="57">
        <v>0</v>
      </c>
      <c r="F342" s="57">
        <v>0</v>
      </c>
      <c r="G342" s="58">
        <f t="shared" si="10"/>
        <v>1001939.8400000001</v>
      </c>
      <c r="H342" s="58">
        <f t="shared" si="11"/>
        <v>0</v>
      </c>
      <c r="I342" s="59">
        <v>0</v>
      </c>
    </row>
    <row r="343" spans="1:9">
      <c r="A343" s="56">
        <v>151</v>
      </c>
      <c r="B343" s="57">
        <f>PRRAS!C354</f>
        <v>342</v>
      </c>
      <c r="C343" s="57">
        <f>PRRAS!D354</f>
        <v>0</v>
      </c>
      <c r="D343" s="57">
        <f>PRRAS!E354</f>
        <v>0</v>
      </c>
      <c r="E343" s="57">
        <v>0</v>
      </c>
      <c r="F343" s="57">
        <v>0</v>
      </c>
      <c r="G343" s="58">
        <f t="shared" si="10"/>
        <v>0</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0</v>
      </c>
      <c r="D348" s="57">
        <f>PRRAS!E359</f>
        <v>0</v>
      </c>
      <c r="E348" s="57">
        <v>0</v>
      </c>
      <c r="F348" s="57">
        <v>0</v>
      </c>
      <c r="G348" s="58">
        <f t="shared" si="10"/>
        <v>0</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0</v>
      </c>
      <c r="D351" s="57">
        <f>PRRAS!E362</f>
        <v>0</v>
      </c>
      <c r="E351" s="57">
        <v>0</v>
      </c>
      <c r="F351" s="57">
        <v>0</v>
      </c>
      <c r="G351" s="58">
        <f t="shared" si="10"/>
        <v>0</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410834</v>
      </c>
      <c r="D355" s="57">
        <f>PRRAS!E366</f>
        <v>421079</v>
      </c>
      <c r="E355" s="57">
        <v>0</v>
      </c>
      <c r="F355" s="57">
        <v>0</v>
      </c>
      <c r="G355" s="58">
        <f t="shared" si="10"/>
        <v>443559.16800000001</v>
      </c>
      <c r="H355" s="58">
        <f t="shared" si="11"/>
        <v>0</v>
      </c>
      <c r="I355" s="59">
        <v>0</v>
      </c>
    </row>
    <row r="356" spans="1:9">
      <c r="A356" s="56">
        <v>151</v>
      </c>
      <c r="B356" s="57">
        <f>PRRAS!C367</f>
        <v>355</v>
      </c>
      <c r="C356" s="57">
        <f>PRRAS!D367</f>
        <v>0</v>
      </c>
      <c r="D356" s="57">
        <f>PRRAS!E367</f>
        <v>0</v>
      </c>
      <c r="E356" s="57">
        <v>0</v>
      </c>
      <c r="F356" s="57">
        <v>0</v>
      </c>
      <c r="G356" s="58">
        <f t="shared" si="10"/>
        <v>0</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0</v>
      </c>
      <c r="E358" s="57">
        <v>0</v>
      </c>
      <c r="F358" s="57">
        <v>0</v>
      </c>
      <c r="G358" s="58">
        <f t="shared" si="10"/>
        <v>0</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410834</v>
      </c>
      <c r="D361" s="57">
        <f>PRRAS!E372</f>
        <v>421079</v>
      </c>
      <c r="E361" s="57">
        <v>0</v>
      </c>
      <c r="F361" s="57">
        <v>0</v>
      </c>
      <c r="G361" s="58">
        <f t="shared" si="10"/>
        <v>451077.12</v>
      </c>
      <c r="H361" s="58">
        <f t="shared" si="11"/>
        <v>0</v>
      </c>
      <c r="I361" s="59">
        <v>0</v>
      </c>
    </row>
    <row r="362" spans="1:9">
      <c r="A362" s="56">
        <v>151</v>
      </c>
      <c r="B362" s="57">
        <f>PRRAS!C373</f>
        <v>361</v>
      </c>
      <c r="C362" s="57">
        <f>PRRAS!D373</f>
        <v>26349</v>
      </c>
      <c r="D362" s="57">
        <f>PRRAS!E373</f>
        <v>23953</v>
      </c>
      <c r="E362" s="57">
        <v>0</v>
      </c>
      <c r="F362" s="57">
        <v>0</v>
      </c>
      <c r="G362" s="58">
        <f t="shared" si="10"/>
        <v>26806.055</v>
      </c>
      <c r="H362" s="58">
        <f t="shared" si="11"/>
        <v>0</v>
      </c>
      <c r="I362" s="59">
        <v>0</v>
      </c>
    </row>
    <row r="363" spans="1:9">
      <c r="A363" s="56">
        <v>151</v>
      </c>
      <c r="B363" s="57">
        <f>PRRAS!C374</f>
        <v>362</v>
      </c>
      <c r="C363" s="57">
        <f>PRRAS!D374</f>
        <v>0</v>
      </c>
      <c r="D363" s="57">
        <f>PRRAS!E374</f>
        <v>8897</v>
      </c>
      <c r="E363" s="57">
        <v>0</v>
      </c>
      <c r="F363" s="57">
        <v>0</v>
      </c>
      <c r="G363" s="58">
        <f t="shared" si="10"/>
        <v>6441.4279999999999</v>
      </c>
      <c r="H363" s="58">
        <f t="shared" si="11"/>
        <v>0</v>
      </c>
      <c r="I363" s="59">
        <v>0</v>
      </c>
    </row>
    <row r="364" spans="1:9">
      <c r="A364" s="56">
        <v>151</v>
      </c>
      <c r="B364" s="57">
        <f>PRRAS!C375</f>
        <v>363</v>
      </c>
      <c r="C364" s="57">
        <f>PRRAS!D375</f>
        <v>70614</v>
      </c>
      <c r="D364" s="57">
        <f>PRRAS!E375</f>
        <v>136147</v>
      </c>
      <c r="E364" s="57">
        <v>0</v>
      </c>
      <c r="F364" s="57">
        <v>0</v>
      </c>
      <c r="G364" s="58">
        <f t="shared" si="10"/>
        <v>124475.60399999999</v>
      </c>
      <c r="H364" s="58">
        <f t="shared" si="11"/>
        <v>0</v>
      </c>
      <c r="I364" s="59">
        <v>0</v>
      </c>
    </row>
    <row r="365" spans="1:9">
      <c r="A365" s="56">
        <v>151</v>
      </c>
      <c r="B365" s="57">
        <f>PRRAS!C376</f>
        <v>364</v>
      </c>
      <c r="C365" s="57">
        <f>PRRAS!D376</f>
        <v>159313</v>
      </c>
      <c r="D365" s="57">
        <f>PRRAS!E376</f>
        <v>47125</v>
      </c>
      <c r="E365" s="57">
        <v>0</v>
      </c>
      <c r="F365" s="57">
        <v>0</v>
      </c>
      <c r="G365" s="58">
        <f t="shared" si="10"/>
        <v>92296.932000000001</v>
      </c>
      <c r="H365" s="58">
        <f t="shared" si="11"/>
        <v>0</v>
      </c>
      <c r="I365" s="59">
        <v>0</v>
      </c>
    </row>
    <row r="366" spans="1:9">
      <c r="A366" s="56">
        <v>151</v>
      </c>
      <c r="B366" s="57">
        <f>PRRAS!C377</f>
        <v>365</v>
      </c>
      <c r="C366" s="57">
        <f>PRRAS!D377</f>
        <v>0</v>
      </c>
      <c r="D366" s="57">
        <f>PRRAS!E377</f>
        <v>0</v>
      </c>
      <c r="E366" s="57">
        <v>0</v>
      </c>
      <c r="F366" s="57">
        <v>0</v>
      </c>
      <c r="G366" s="58">
        <f t="shared" si="10"/>
        <v>0</v>
      </c>
      <c r="H366" s="58">
        <f t="shared" si="11"/>
        <v>0</v>
      </c>
      <c r="I366" s="59">
        <v>0</v>
      </c>
    </row>
    <row r="367" spans="1:9">
      <c r="A367" s="56">
        <v>151</v>
      </c>
      <c r="B367" s="57">
        <f>PRRAS!C378</f>
        <v>366</v>
      </c>
      <c r="C367" s="57">
        <f>PRRAS!D378</f>
        <v>0</v>
      </c>
      <c r="D367" s="57">
        <f>PRRAS!E378</f>
        <v>0</v>
      </c>
      <c r="E367" s="57">
        <v>0</v>
      </c>
      <c r="F367" s="57">
        <v>0</v>
      </c>
      <c r="G367" s="58">
        <f t="shared" si="10"/>
        <v>0</v>
      </c>
      <c r="H367" s="58">
        <f t="shared" si="11"/>
        <v>0</v>
      </c>
      <c r="I367" s="59">
        <v>0</v>
      </c>
    </row>
    <row r="368" spans="1:9">
      <c r="A368" s="56">
        <v>151</v>
      </c>
      <c r="B368" s="57">
        <f>PRRAS!C379</f>
        <v>367</v>
      </c>
      <c r="C368" s="57">
        <f>PRRAS!D379</f>
        <v>154558</v>
      </c>
      <c r="D368" s="57">
        <f>PRRAS!E379</f>
        <v>204957</v>
      </c>
      <c r="E368" s="57">
        <v>0</v>
      </c>
      <c r="F368" s="57">
        <v>0</v>
      </c>
      <c r="G368" s="58">
        <f t="shared" si="10"/>
        <v>207161.22399999999</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0</v>
      </c>
      <c r="D375" s="57">
        <f>PRRAS!E386</f>
        <v>0</v>
      </c>
      <c r="E375" s="57">
        <v>0</v>
      </c>
      <c r="F375" s="57">
        <v>0</v>
      </c>
      <c r="G375" s="58">
        <f t="shared" si="10"/>
        <v>0</v>
      </c>
      <c r="H375" s="58">
        <f t="shared" si="11"/>
        <v>0</v>
      </c>
      <c r="I375" s="59">
        <v>0</v>
      </c>
    </row>
    <row r="376" spans="1:9">
      <c r="A376" s="56">
        <v>151</v>
      </c>
      <c r="B376" s="57">
        <f>PRRAS!C387</f>
        <v>375</v>
      </c>
      <c r="C376" s="57">
        <f>PRRAS!D387</f>
        <v>0</v>
      </c>
      <c r="D376" s="57">
        <f>PRRAS!E387</f>
        <v>0</v>
      </c>
      <c r="E376" s="57">
        <v>0</v>
      </c>
      <c r="F376" s="57">
        <v>0</v>
      </c>
      <c r="G376" s="58">
        <f t="shared" si="10"/>
        <v>0</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0</v>
      </c>
      <c r="D383" s="57">
        <f>PRRAS!E394</f>
        <v>0</v>
      </c>
      <c r="E383" s="57">
        <v>0</v>
      </c>
      <c r="F383" s="57">
        <v>0</v>
      </c>
      <c r="G383" s="58">
        <f t="shared" si="10"/>
        <v>0</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0</v>
      </c>
      <c r="D385" s="57">
        <f>PRRAS!E396</f>
        <v>0</v>
      </c>
      <c r="E385" s="57">
        <v>0</v>
      </c>
      <c r="F385" s="57">
        <v>0</v>
      </c>
      <c r="G385" s="58">
        <f t="shared" si="10"/>
        <v>0</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793430</v>
      </c>
      <c r="D394" s="57">
        <f>PRRAS!E405</f>
        <v>445909</v>
      </c>
      <c r="E394" s="57">
        <v>0</v>
      </c>
      <c r="F394" s="57">
        <v>0</v>
      </c>
      <c r="G394" s="58">
        <f t="shared" si="12"/>
        <v>662302.46400000004</v>
      </c>
      <c r="H394" s="58">
        <f t="shared" si="13"/>
        <v>0</v>
      </c>
      <c r="I394" s="59">
        <v>0</v>
      </c>
    </row>
    <row r="395" spans="1:9">
      <c r="A395" s="56">
        <v>151</v>
      </c>
      <c r="B395" s="57">
        <f>PRRAS!C406</f>
        <v>394</v>
      </c>
      <c r="C395" s="57">
        <f>PRRAS!D406</f>
        <v>793430</v>
      </c>
      <c r="D395" s="57">
        <f>PRRAS!E406</f>
        <v>445909</v>
      </c>
      <c r="E395" s="57">
        <v>0</v>
      </c>
      <c r="F395" s="57">
        <v>0</v>
      </c>
      <c r="G395" s="58">
        <f t="shared" si="12"/>
        <v>663987.71200000006</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0</v>
      </c>
      <c r="D398" s="57">
        <f>PRRAS!E409</f>
        <v>0</v>
      </c>
      <c r="E398" s="57">
        <v>0</v>
      </c>
      <c r="F398" s="57">
        <v>0</v>
      </c>
      <c r="G398" s="58">
        <f t="shared" si="12"/>
        <v>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1204264</v>
      </c>
      <c r="D400" s="57">
        <f>PRRAS!E411</f>
        <v>866988</v>
      </c>
      <c r="E400" s="57">
        <v>0</v>
      </c>
      <c r="F400" s="57">
        <v>0</v>
      </c>
      <c r="G400" s="58">
        <f t="shared" si="12"/>
        <v>1172357.76</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115646</v>
      </c>
      <c r="D402" s="57">
        <f>PRRAS!E413</f>
        <v>108446</v>
      </c>
      <c r="E402" s="57">
        <v>0</v>
      </c>
      <c r="F402" s="57">
        <v>0</v>
      </c>
      <c r="G402" s="58">
        <f t="shared" si="12"/>
        <v>133347.73800000001</v>
      </c>
      <c r="H402" s="58">
        <f t="shared" si="13"/>
        <v>0</v>
      </c>
      <c r="I402" s="59">
        <v>0</v>
      </c>
    </row>
    <row r="403" spans="1:9">
      <c r="A403" s="56">
        <v>151</v>
      </c>
      <c r="B403" s="57">
        <f>PRRAS!C414</f>
        <v>402</v>
      </c>
      <c r="C403" s="57">
        <f>PRRAS!D414</f>
        <v>0</v>
      </c>
      <c r="D403" s="57">
        <f>PRRAS!E414</f>
        <v>0</v>
      </c>
      <c r="E403" s="57">
        <v>0</v>
      </c>
      <c r="F403" s="57">
        <v>0</v>
      </c>
      <c r="G403" s="58">
        <f t="shared" si="12"/>
        <v>0</v>
      </c>
      <c r="H403" s="58">
        <f t="shared" si="13"/>
        <v>0</v>
      </c>
      <c r="I403" s="59">
        <v>0</v>
      </c>
    </row>
    <row r="404" spans="1:9">
      <c r="A404" s="56">
        <v>151</v>
      </c>
      <c r="B404" s="57">
        <f>PRRAS!C415</f>
        <v>403</v>
      </c>
      <c r="C404" s="57">
        <f>PRRAS!D415</f>
        <v>15118495</v>
      </c>
      <c r="D404" s="57">
        <f>PRRAS!E415</f>
        <v>15282963</v>
      </c>
      <c r="E404" s="57">
        <v>0</v>
      </c>
      <c r="F404" s="57">
        <v>0</v>
      </c>
      <c r="G404" s="58">
        <f t="shared" si="12"/>
        <v>18410821.663000003</v>
      </c>
      <c r="H404" s="58">
        <f t="shared" si="13"/>
        <v>0</v>
      </c>
      <c r="I404" s="59">
        <v>0</v>
      </c>
    </row>
    <row r="405" spans="1:9">
      <c r="A405" s="56">
        <v>151</v>
      </c>
      <c r="B405" s="57">
        <f>PRRAS!C416</f>
        <v>404</v>
      </c>
      <c r="C405" s="57">
        <f>PRRAS!D416</f>
        <v>14966460</v>
      </c>
      <c r="D405" s="57">
        <f>PRRAS!E416</f>
        <v>15064515</v>
      </c>
      <c r="E405" s="57">
        <v>0</v>
      </c>
      <c r="F405" s="57">
        <v>0</v>
      </c>
      <c r="G405" s="58">
        <f t="shared" si="12"/>
        <v>18218577.960000001</v>
      </c>
      <c r="H405" s="58">
        <f t="shared" si="13"/>
        <v>0</v>
      </c>
      <c r="I405" s="59">
        <v>0</v>
      </c>
    </row>
    <row r="406" spans="1:9">
      <c r="A406" s="56">
        <v>151</v>
      </c>
      <c r="B406" s="57">
        <f>PRRAS!C417</f>
        <v>405</v>
      </c>
      <c r="C406" s="57">
        <f>PRRAS!D417</f>
        <v>152035</v>
      </c>
      <c r="D406" s="57">
        <f>PRRAS!E417</f>
        <v>218448</v>
      </c>
      <c r="E406" s="57">
        <v>0</v>
      </c>
      <c r="F406" s="57">
        <v>0</v>
      </c>
      <c r="G406" s="58">
        <f t="shared" si="12"/>
        <v>238517.05500000002</v>
      </c>
      <c r="H406" s="58">
        <f t="shared" si="13"/>
        <v>0</v>
      </c>
      <c r="I406" s="59">
        <v>0</v>
      </c>
    </row>
    <row r="407" spans="1:9">
      <c r="A407" s="56">
        <v>151</v>
      </c>
      <c r="B407" s="57">
        <f>PRRAS!C418</f>
        <v>406</v>
      </c>
      <c r="C407" s="57">
        <f>PRRAS!D418</f>
        <v>0</v>
      </c>
      <c r="D407" s="57">
        <f>PRRAS!E418</f>
        <v>0</v>
      </c>
      <c r="E407" s="57">
        <v>0</v>
      </c>
      <c r="F407" s="57">
        <v>0</v>
      </c>
      <c r="G407" s="58">
        <f t="shared" si="12"/>
        <v>0</v>
      </c>
      <c r="H407" s="58">
        <f t="shared" si="13"/>
        <v>0</v>
      </c>
      <c r="I407" s="59">
        <v>0</v>
      </c>
    </row>
    <row r="408" spans="1:9">
      <c r="A408" s="56">
        <v>151</v>
      </c>
      <c r="B408" s="57">
        <f>PRRAS!C419</f>
        <v>407</v>
      </c>
      <c r="C408" s="57">
        <f>PRRAS!D419</f>
        <v>19888</v>
      </c>
      <c r="D408" s="57">
        <f>PRRAS!E419</f>
        <v>19888</v>
      </c>
      <c r="E408" s="57">
        <v>0</v>
      </c>
      <c r="F408" s="57">
        <v>0</v>
      </c>
      <c r="G408" s="58">
        <f t="shared" si="12"/>
        <v>24283.248</v>
      </c>
      <c r="H408" s="58">
        <f t="shared" si="13"/>
        <v>0</v>
      </c>
      <c r="I408" s="59">
        <v>0</v>
      </c>
    </row>
    <row r="409" spans="1:9">
      <c r="A409" s="56">
        <v>151</v>
      </c>
      <c r="B409" s="57">
        <f>PRRAS!C420</f>
        <v>408</v>
      </c>
      <c r="C409" s="57">
        <f>PRRAS!D420</f>
        <v>0</v>
      </c>
      <c r="D409" s="57">
        <f>PRRAS!E420</f>
        <v>0</v>
      </c>
      <c r="E409" s="57">
        <v>0</v>
      </c>
      <c r="F409" s="57">
        <v>0</v>
      </c>
      <c r="G409" s="58">
        <f t="shared" si="12"/>
        <v>0</v>
      </c>
      <c r="H409" s="58">
        <f t="shared" si="13"/>
        <v>0</v>
      </c>
      <c r="I409" s="59">
        <v>0</v>
      </c>
    </row>
    <row r="410" spans="1:9">
      <c r="A410" s="56">
        <v>151</v>
      </c>
      <c r="B410" s="57">
        <f>PRRAS!C421</f>
        <v>409</v>
      </c>
      <c r="C410" s="57">
        <f>PRRAS!D421</f>
        <v>251706</v>
      </c>
      <c r="D410" s="57">
        <f>PRRAS!E421</f>
        <v>155435</v>
      </c>
      <c r="E410" s="57">
        <v>0</v>
      </c>
      <c r="F410" s="57">
        <v>0</v>
      </c>
      <c r="G410" s="58">
        <f t="shared" si="12"/>
        <v>230093.58399999997</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15118495</v>
      </c>
      <c r="D630" s="57">
        <f>PRRAS!E642</f>
        <v>15282963</v>
      </c>
      <c r="E630" s="57">
        <v>0</v>
      </c>
      <c r="F630" s="57">
        <v>0</v>
      </c>
      <c r="G630" s="58">
        <f t="shared" si="18"/>
        <v>28735500.809</v>
      </c>
      <c r="H630" s="58">
        <f t="shared" si="19"/>
        <v>0</v>
      </c>
      <c r="I630" s="59">
        <v>0</v>
      </c>
    </row>
    <row r="631" spans="1:9">
      <c r="A631" s="56">
        <v>151</v>
      </c>
      <c r="B631" s="57">
        <f>PRRAS!C643</f>
        <v>630</v>
      </c>
      <c r="C631" s="57">
        <f>PRRAS!D643</f>
        <v>14966460</v>
      </c>
      <c r="D631" s="57">
        <f>PRRAS!E643</f>
        <v>15064515</v>
      </c>
      <c r="E631" s="57">
        <v>0</v>
      </c>
      <c r="F631" s="57">
        <v>0</v>
      </c>
      <c r="G631" s="58">
        <f t="shared" si="18"/>
        <v>28410158.699999999</v>
      </c>
      <c r="H631" s="58">
        <f t="shared" si="19"/>
        <v>0</v>
      </c>
      <c r="I631" s="59">
        <v>0</v>
      </c>
    </row>
    <row r="632" spans="1:9">
      <c r="A632" s="56">
        <v>151</v>
      </c>
      <c r="B632" s="57">
        <f>PRRAS!C644</f>
        <v>631</v>
      </c>
      <c r="C632" s="57">
        <f>PRRAS!D644</f>
        <v>152035</v>
      </c>
      <c r="D632" s="57">
        <f>PRRAS!E644</f>
        <v>218448</v>
      </c>
      <c r="E632" s="57">
        <v>0</v>
      </c>
      <c r="F632" s="57">
        <v>0</v>
      </c>
      <c r="G632" s="58">
        <f t="shared" si="18"/>
        <v>371615.46100000001</v>
      </c>
      <c r="H632" s="58">
        <f t="shared" si="19"/>
        <v>0</v>
      </c>
      <c r="I632" s="59">
        <v>0</v>
      </c>
    </row>
    <row r="633" spans="1:9">
      <c r="A633" s="56">
        <v>151</v>
      </c>
      <c r="B633" s="57">
        <f>PRRAS!C645</f>
        <v>632</v>
      </c>
      <c r="C633" s="57">
        <f>PRRAS!D645</f>
        <v>0</v>
      </c>
      <c r="D633" s="57">
        <f>PRRAS!E645</f>
        <v>0</v>
      </c>
      <c r="E633" s="57">
        <v>0</v>
      </c>
      <c r="F633" s="57">
        <v>0</v>
      </c>
      <c r="G633" s="58">
        <f t="shared" si="18"/>
        <v>0</v>
      </c>
      <c r="H633" s="58">
        <f t="shared" si="19"/>
        <v>0</v>
      </c>
      <c r="I633" s="59">
        <v>0</v>
      </c>
    </row>
    <row r="634" spans="1:9">
      <c r="A634" s="56">
        <v>151</v>
      </c>
      <c r="B634" s="57">
        <f>PRRAS!C646</f>
        <v>633</v>
      </c>
      <c r="C634" s="57">
        <f>PRRAS!D646</f>
        <v>19888</v>
      </c>
      <c r="D634" s="57">
        <f>PRRAS!E646</f>
        <v>19888</v>
      </c>
      <c r="E634" s="57">
        <v>0</v>
      </c>
      <c r="F634" s="57">
        <v>0</v>
      </c>
      <c r="G634" s="58">
        <f t="shared" si="18"/>
        <v>37767.311999999998</v>
      </c>
      <c r="H634" s="58">
        <f t="shared" si="19"/>
        <v>0</v>
      </c>
      <c r="I634" s="59">
        <v>0</v>
      </c>
    </row>
    <row r="635" spans="1:9">
      <c r="A635" s="56">
        <v>151</v>
      </c>
      <c r="B635" s="57">
        <f>PRRAS!C647</f>
        <v>634</v>
      </c>
      <c r="C635" s="57">
        <f>PRRAS!D647</f>
        <v>0</v>
      </c>
      <c r="D635" s="57">
        <f>PRRAS!E647</f>
        <v>0</v>
      </c>
      <c r="E635" s="57">
        <v>0</v>
      </c>
      <c r="F635" s="57">
        <v>0</v>
      </c>
      <c r="G635" s="58">
        <f t="shared" si="18"/>
        <v>0</v>
      </c>
      <c r="H635" s="58">
        <f t="shared" si="19"/>
        <v>0</v>
      </c>
      <c r="I635" s="59">
        <v>0</v>
      </c>
    </row>
    <row r="636" spans="1:9">
      <c r="A636" s="56">
        <v>151</v>
      </c>
      <c r="B636" s="57">
        <f>PRRAS!C648</f>
        <v>635</v>
      </c>
      <c r="C636" s="57">
        <f>PRRAS!D648</f>
        <v>171923</v>
      </c>
      <c r="D636" s="57">
        <f>PRRAS!E648</f>
        <v>238336</v>
      </c>
      <c r="E636" s="57">
        <v>0</v>
      </c>
      <c r="F636" s="57">
        <v>0</v>
      </c>
      <c r="G636" s="58">
        <f t="shared" si="18"/>
        <v>411857.82500000001</v>
      </c>
      <c r="H636" s="58">
        <f t="shared" si="19"/>
        <v>0</v>
      </c>
      <c r="I636" s="59">
        <v>0</v>
      </c>
    </row>
    <row r="637" spans="1:9">
      <c r="A637" s="56">
        <v>151</v>
      </c>
      <c r="B637" s="57">
        <f>PRRAS!C649</f>
        <v>636</v>
      </c>
      <c r="C637" s="57">
        <f>PRRAS!D649</f>
        <v>0</v>
      </c>
      <c r="D637" s="57">
        <f>PRRAS!E649</f>
        <v>0</v>
      </c>
      <c r="E637" s="57">
        <v>0</v>
      </c>
      <c r="F637" s="57">
        <v>0</v>
      </c>
      <c r="G637" s="58">
        <f t="shared" si="18"/>
        <v>0</v>
      </c>
      <c r="H637" s="58">
        <f t="shared" si="19"/>
        <v>0</v>
      </c>
      <c r="I637" s="59">
        <v>0</v>
      </c>
    </row>
    <row r="638" spans="1:9">
      <c r="A638" s="56">
        <v>151</v>
      </c>
      <c r="B638" s="57">
        <f>PRRAS!C650</f>
        <v>637</v>
      </c>
      <c r="C638" s="57">
        <f>PRRAS!D650</f>
        <v>768278</v>
      </c>
      <c r="D638" s="57">
        <f>PRRAS!E650</f>
        <v>808228</v>
      </c>
      <c r="E638" s="57">
        <v>0</v>
      </c>
      <c r="F638" s="57">
        <v>0</v>
      </c>
      <c r="G638" s="58">
        <f t="shared" si="18"/>
        <v>1519075.558</v>
      </c>
      <c r="H638" s="58">
        <f t="shared" si="19"/>
        <v>0</v>
      </c>
      <c r="I638" s="59">
        <v>0</v>
      </c>
    </row>
    <row r="639" spans="1:9">
      <c r="A639" s="56">
        <v>151</v>
      </c>
      <c r="B639" s="57">
        <f>PRRAS!C652</f>
        <v>638</v>
      </c>
      <c r="C639" s="57">
        <f>PRRAS!D652</f>
        <v>874777</v>
      </c>
      <c r="D639" s="57">
        <f>PRRAS!E652</f>
        <v>1902032</v>
      </c>
      <c r="E639" s="57">
        <v>0</v>
      </c>
      <c r="F639" s="57">
        <v>0</v>
      </c>
      <c r="G639" s="58">
        <f t="shared" si="18"/>
        <v>2985100.5580000002</v>
      </c>
      <c r="H639" s="58">
        <f t="shared" si="19"/>
        <v>0</v>
      </c>
      <c r="I639" s="59">
        <v>0</v>
      </c>
    </row>
    <row r="640" spans="1:9">
      <c r="A640" s="56">
        <v>151</v>
      </c>
      <c r="B640" s="57">
        <f>PRRAS!C653</f>
        <v>639</v>
      </c>
      <c r="C640" s="57">
        <f>PRRAS!D653</f>
        <v>27491343</v>
      </c>
      <c r="D640" s="57">
        <f>PRRAS!E653</f>
        <v>24951184</v>
      </c>
      <c r="E640" s="57">
        <v>0</v>
      </c>
      <c r="F640" s="57">
        <v>0</v>
      </c>
      <c r="G640" s="58">
        <f t="shared" si="18"/>
        <v>49454581.329000004</v>
      </c>
      <c r="H640" s="58">
        <f t="shared" si="19"/>
        <v>0</v>
      </c>
      <c r="I640" s="59">
        <v>0</v>
      </c>
    </row>
    <row r="641" spans="1:9">
      <c r="A641" s="56">
        <v>151</v>
      </c>
      <c r="B641" s="57">
        <f>PRRAS!C654</f>
        <v>640</v>
      </c>
      <c r="C641" s="57">
        <f>PRRAS!D654</f>
        <v>26464089</v>
      </c>
      <c r="D641" s="57">
        <f>PRRAS!E654</f>
        <v>25571552</v>
      </c>
      <c r="E641" s="57">
        <v>0</v>
      </c>
      <c r="F641" s="57">
        <v>0</v>
      </c>
      <c r="G641" s="58">
        <f t="shared" si="18"/>
        <v>49668603.520000003</v>
      </c>
      <c r="H641" s="58">
        <f t="shared" si="19"/>
        <v>0</v>
      </c>
      <c r="I641" s="59">
        <v>0</v>
      </c>
    </row>
    <row r="642" spans="1:9">
      <c r="A642" s="56">
        <v>151</v>
      </c>
      <c r="B642" s="57">
        <f>PRRAS!C655</f>
        <v>641</v>
      </c>
      <c r="C642" s="57">
        <f>PRRAS!D655</f>
        <v>1902031</v>
      </c>
      <c r="D642" s="57">
        <f>PRRAS!E655</f>
        <v>1281664</v>
      </c>
      <c r="E642" s="57">
        <v>0</v>
      </c>
      <c r="F642" s="57">
        <v>0</v>
      </c>
      <c r="G642" s="58">
        <f t="shared" ref="G642:G705" si="20">(B642/1000)*(C642*1+D642*2)</f>
        <v>2862295.1189999999</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94</v>
      </c>
      <c r="D644" s="57">
        <f>PRRAS!E657</f>
        <v>95</v>
      </c>
      <c r="E644" s="57">
        <v>0</v>
      </c>
      <c r="F644" s="57">
        <v>0</v>
      </c>
      <c r="G644" s="58">
        <f t="shared" si="20"/>
        <v>182.61199999999999</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89</v>
      </c>
      <c r="D646" s="57">
        <f>PRRAS!E659</f>
        <v>94</v>
      </c>
      <c r="E646" s="57">
        <v>0</v>
      </c>
      <c r="F646" s="57">
        <v>0</v>
      </c>
      <c r="G646" s="58">
        <f t="shared" si="20"/>
        <v>178.66499999999999</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0</v>
      </c>
      <c r="D659" s="57">
        <f>PRRAS!E672</f>
        <v>0</v>
      </c>
      <c r="E659" s="57">
        <v>0</v>
      </c>
      <c r="F659" s="57">
        <v>0</v>
      </c>
      <c r="G659" s="58">
        <f t="shared" si="20"/>
        <v>0</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0</v>
      </c>
      <c r="D665" s="57">
        <f>PRRAS!E678</f>
        <v>0</v>
      </c>
      <c r="E665" s="57">
        <v>0</v>
      </c>
      <c r="F665" s="57">
        <v>0</v>
      </c>
      <c r="G665" s="58">
        <f t="shared" si="20"/>
        <v>0</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0</v>
      </c>
      <c r="D667" s="57">
        <f>PRRAS!E680</f>
        <v>0</v>
      </c>
      <c r="E667" s="57">
        <v>0</v>
      </c>
      <c r="F667" s="57">
        <v>0</v>
      </c>
      <c r="G667" s="58">
        <f t="shared" si="20"/>
        <v>0</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0</v>
      </c>
      <c r="D669" s="57">
        <f>PRRAS!E682</f>
        <v>0</v>
      </c>
      <c r="E669" s="57">
        <v>0</v>
      </c>
      <c r="F669" s="57">
        <v>0</v>
      </c>
      <c r="G669" s="58">
        <f t="shared" si="20"/>
        <v>0</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8272463</v>
      </c>
      <c r="D685" s="57">
        <f>PRRAS!E698</f>
        <v>8614072</v>
      </c>
      <c r="E685" s="57">
        <v>0</v>
      </c>
      <c r="F685" s="57">
        <v>0</v>
      </c>
      <c r="G685" s="58">
        <f t="shared" si="20"/>
        <v>17442415.188000001</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12851</v>
      </c>
      <c r="D687" s="57">
        <f>PRRAS!E700</f>
        <v>0</v>
      </c>
      <c r="E687" s="57">
        <v>0</v>
      </c>
      <c r="F687" s="57">
        <v>0</v>
      </c>
      <c r="G687" s="58">
        <f t="shared" si="20"/>
        <v>8815.7860000000001</v>
      </c>
      <c r="H687" s="58">
        <f t="shared" si="21"/>
        <v>0</v>
      </c>
      <c r="I687" s="59">
        <v>0</v>
      </c>
    </row>
    <row r="688" spans="1:9">
      <c r="A688" s="56">
        <v>151</v>
      </c>
      <c r="B688" s="57">
        <f>PRRAS!C701</f>
        <v>687</v>
      </c>
      <c r="C688" s="57">
        <f>PRRAS!D701</f>
        <v>35130</v>
      </c>
      <c r="D688" s="57">
        <f>PRRAS!E701</f>
        <v>64256</v>
      </c>
      <c r="E688" s="57">
        <v>0</v>
      </c>
      <c r="F688" s="57">
        <v>0</v>
      </c>
      <c r="G688" s="58">
        <f t="shared" si="20"/>
        <v>112422.054</v>
      </c>
      <c r="H688" s="58">
        <f t="shared" si="21"/>
        <v>0</v>
      </c>
      <c r="I688" s="59">
        <v>0</v>
      </c>
    </row>
    <row r="689" spans="1:9">
      <c r="A689" s="56">
        <v>151</v>
      </c>
      <c r="B689" s="57">
        <f>PRRAS!C702</f>
        <v>688</v>
      </c>
      <c r="C689" s="57">
        <f>PRRAS!D702</f>
        <v>43920</v>
      </c>
      <c r="D689" s="57">
        <f>PRRAS!E702</f>
        <v>44031</v>
      </c>
      <c r="E689" s="57">
        <v>0</v>
      </c>
      <c r="F689" s="57">
        <v>0</v>
      </c>
      <c r="G689" s="58">
        <f t="shared" si="20"/>
        <v>90803.615999999995</v>
      </c>
      <c r="H689" s="58">
        <f t="shared" si="21"/>
        <v>0</v>
      </c>
      <c r="I689" s="59">
        <v>0</v>
      </c>
    </row>
    <row r="690" spans="1:9">
      <c r="A690" s="56">
        <v>151</v>
      </c>
      <c r="B690" s="57">
        <f>PRRAS!C703</f>
        <v>689</v>
      </c>
      <c r="C690" s="57">
        <f>PRRAS!D703</f>
        <v>359304</v>
      </c>
      <c r="D690" s="57">
        <f>PRRAS!E703</f>
        <v>404522</v>
      </c>
      <c r="E690" s="57">
        <v>0</v>
      </c>
      <c r="F690" s="57">
        <v>0</v>
      </c>
      <c r="G690" s="58">
        <f t="shared" si="20"/>
        <v>804991.77199999988</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42912</v>
      </c>
      <c r="D692" s="57">
        <f>PRRAS!E705</f>
        <v>42736</v>
      </c>
      <c r="E692" s="57">
        <v>0</v>
      </c>
      <c r="F692" s="57">
        <v>0</v>
      </c>
      <c r="G692" s="58">
        <f t="shared" si="20"/>
        <v>88713.343999999997</v>
      </c>
      <c r="H692" s="58">
        <f t="shared" si="21"/>
        <v>0</v>
      </c>
      <c r="I692" s="59">
        <v>0</v>
      </c>
    </row>
    <row r="693" spans="1:9">
      <c r="A693" s="56">
        <v>151</v>
      </c>
      <c r="B693" s="57">
        <f>PRRAS!C706</f>
        <v>692</v>
      </c>
      <c r="C693" s="57">
        <f>PRRAS!D706</f>
        <v>0</v>
      </c>
      <c r="D693" s="57">
        <f>PRRAS!E706</f>
        <v>0</v>
      </c>
      <c r="E693" s="57">
        <v>0</v>
      </c>
      <c r="F693" s="57">
        <v>0</v>
      </c>
      <c r="G693" s="58">
        <f t="shared" si="20"/>
        <v>0</v>
      </c>
      <c r="H693" s="58">
        <f t="shared" si="21"/>
        <v>0</v>
      </c>
      <c r="I693" s="59">
        <v>0</v>
      </c>
    </row>
    <row r="694" spans="1:9">
      <c r="A694" s="56">
        <v>151</v>
      </c>
      <c r="B694" s="57">
        <f>PRRAS!C707</f>
        <v>693</v>
      </c>
      <c r="C694" s="57">
        <f>PRRAS!D707</f>
        <v>0</v>
      </c>
      <c r="D694" s="57">
        <f>PRRAS!E707</f>
        <v>0</v>
      </c>
      <c r="E694" s="57">
        <v>0</v>
      </c>
      <c r="F694" s="57">
        <v>0</v>
      </c>
      <c r="G694" s="58">
        <f t="shared" si="20"/>
        <v>0</v>
      </c>
      <c r="H694" s="58">
        <f t="shared" si="21"/>
        <v>0</v>
      </c>
      <c r="I694" s="59">
        <v>0</v>
      </c>
    </row>
    <row r="695" spans="1:9">
      <c r="A695" s="56">
        <v>151</v>
      </c>
      <c r="B695" s="57">
        <f>PRRAS!C708</f>
        <v>694</v>
      </c>
      <c r="C695" s="57">
        <f>PRRAS!D708</f>
        <v>0</v>
      </c>
      <c r="D695" s="57">
        <f>PRRAS!E708</f>
        <v>0</v>
      </c>
      <c r="E695" s="57">
        <v>0</v>
      </c>
      <c r="F695" s="57">
        <v>0</v>
      </c>
      <c r="G695" s="58">
        <f t="shared" si="20"/>
        <v>0</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29024</v>
      </c>
      <c r="D697" s="57">
        <f>PRRAS!E710</f>
        <v>15885</v>
      </c>
      <c r="E697" s="57">
        <v>0</v>
      </c>
      <c r="F697" s="57">
        <v>0</v>
      </c>
      <c r="G697" s="58">
        <f t="shared" si="20"/>
        <v>42312.623999999996</v>
      </c>
      <c r="H697" s="58">
        <f t="shared" si="21"/>
        <v>0</v>
      </c>
      <c r="I697" s="59">
        <v>0</v>
      </c>
    </row>
    <row r="698" spans="1:9">
      <c r="A698" s="56">
        <v>151</v>
      </c>
      <c r="B698" s="57">
        <f>PRRAS!C711</f>
        <v>697</v>
      </c>
      <c r="C698" s="57">
        <f>PRRAS!D711</f>
        <v>4651</v>
      </c>
      <c r="D698" s="57">
        <f>PRRAS!E711</f>
        <v>12768</v>
      </c>
      <c r="E698" s="57">
        <v>0</v>
      </c>
      <c r="F698" s="57">
        <v>0</v>
      </c>
      <c r="G698" s="58">
        <f t="shared" si="20"/>
        <v>21040.339</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33094045</v>
      </c>
      <c r="D977" s="62">
        <f>Bil!E12</f>
        <v>33099889</v>
      </c>
      <c r="E977" s="62">
        <v>0</v>
      </c>
      <c r="F977" s="62">
        <v>0</v>
      </c>
      <c r="G977" s="63">
        <f t="shared" ref="G977:G1040" si="32">B977/1000*C977+B977/500*D977</f>
        <v>99293.823000000004</v>
      </c>
      <c r="H977" s="63">
        <f t="shared" si="31"/>
        <v>0</v>
      </c>
      <c r="I977" s="64">
        <v>0</v>
      </c>
    </row>
    <row r="978" spans="1:9">
      <c r="A978" s="56">
        <v>152</v>
      </c>
      <c r="B978" s="57">
        <f>Bil!C13</f>
        <v>2</v>
      </c>
      <c r="C978" s="57">
        <f>Bil!D13</f>
        <v>30100954</v>
      </c>
      <c r="D978" s="57">
        <f>Bil!E13</f>
        <v>30044292</v>
      </c>
      <c r="E978" s="57">
        <v>0</v>
      </c>
      <c r="F978" s="57">
        <v>0</v>
      </c>
      <c r="G978" s="58">
        <f t="shared" si="32"/>
        <v>180379.076</v>
      </c>
      <c r="H978" s="58">
        <f t="shared" si="31"/>
        <v>0</v>
      </c>
      <c r="I978" s="59">
        <v>0</v>
      </c>
    </row>
    <row r="979" spans="1:9">
      <c r="A979" s="56">
        <v>152</v>
      </c>
      <c r="B979" s="57">
        <f>Bil!C14</f>
        <v>3</v>
      </c>
      <c r="C979" s="57">
        <f>Bil!D14</f>
        <v>4601532</v>
      </c>
      <c r="D979" s="57">
        <f>Bil!E14</f>
        <v>4601532</v>
      </c>
      <c r="E979" s="57">
        <v>0</v>
      </c>
      <c r="F979" s="57">
        <v>0</v>
      </c>
      <c r="G979" s="58">
        <f t="shared" si="32"/>
        <v>41413.788</v>
      </c>
      <c r="H979" s="58">
        <f t="shared" si="31"/>
        <v>0</v>
      </c>
      <c r="I979" s="59">
        <v>0</v>
      </c>
    </row>
    <row r="980" spans="1:9">
      <c r="A980" s="56">
        <v>152</v>
      </c>
      <c r="B980" s="57">
        <f>Bil!C15</f>
        <v>4</v>
      </c>
      <c r="C980" s="57">
        <f>Bil!D15</f>
        <v>4601532</v>
      </c>
      <c r="D980" s="57">
        <f>Bil!E15</f>
        <v>4601532</v>
      </c>
      <c r="E980" s="57">
        <v>0</v>
      </c>
      <c r="F980" s="57">
        <v>0</v>
      </c>
      <c r="G980" s="58">
        <f t="shared" si="32"/>
        <v>55218.384000000005</v>
      </c>
      <c r="H980" s="58">
        <f t="shared" si="31"/>
        <v>0</v>
      </c>
      <c r="I980" s="59">
        <v>0</v>
      </c>
    </row>
    <row r="981" spans="1:9">
      <c r="A981" s="56">
        <v>152</v>
      </c>
      <c r="B981" s="57">
        <f>Bil!C16</f>
        <v>5</v>
      </c>
      <c r="C981" s="57">
        <f>Bil!D16</f>
        <v>92967</v>
      </c>
      <c r="D981" s="57">
        <f>Bil!E16</f>
        <v>92967</v>
      </c>
      <c r="E981" s="57">
        <v>0</v>
      </c>
      <c r="F981" s="57">
        <v>0</v>
      </c>
      <c r="G981" s="58">
        <f t="shared" si="32"/>
        <v>1394.5050000000001</v>
      </c>
      <c r="H981" s="58">
        <f t="shared" si="31"/>
        <v>0</v>
      </c>
      <c r="I981" s="59">
        <v>0</v>
      </c>
    </row>
    <row r="982" spans="1:9">
      <c r="A982" s="56">
        <v>152</v>
      </c>
      <c r="B982" s="57">
        <f>Bil!C17</f>
        <v>6</v>
      </c>
      <c r="C982" s="57">
        <f>Bil!D17</f>
        <v>92967</v>
      </c>
      <c r="D982" s="57">
        <f>Bil!E17</f>
        <v>92967</v>
      </c>
      <c r="E982" s="57">
        <v>0</v>
      </c>
      <c r="F982" s="57">
        <v>0</v>
      </c>
      <c r="G982" s="58">
        <f t="shared" si="32"/>
        <v>1673.4059999999999</v>
      </c>
      <c r="H982" s="58">
        <f t="shared" si="31"/>
        <v>0</v>
      </c>
      <c r="I982" s="59">
        <v>0</v>
      </c>
    </row>
    <row r="983" spans="1:9">
      <c r="A983" s="56">
        <v>152</v>
      </c>
      <c r="B983" s="57">
        <f>Bil!C18</f>
        <v>7</v>
      </c>
      <c r="C983" s="57">
        <f>Bil!D18</f>
        <v>24861047</v>
      </c>
      <c r="D983" s="57">
        <f>Bil!E18</f>
        <v>24804385</v>
      </c>
      <c r="E983" s="57">
        <v>0</v>
      </c>
      <c r="F983" s="57">
        <v>0</v>
      </c>
      <c r="G983" s="58">
        <f t="shared" si="32"/>
        <v>521288.71900000004</v>
      </c>
      <c r="H983" s="58">
        <f t="shared" si="31"/>
        <v>0</v>
      </c>
      <c r="I983" s="59">
        <v>0</v>
      </c>
    </row>
    <row r="984" spans="1:9">
      <c r="A984" s="56">
        <v>152</v>
      </c>
      <c r="B984" s="57">
        <f>Bil!C19</f>
        <v>8</v>
      </c>
      <c r="C984" s="57">
        <f>Bil!D19</f>
        <v>23395726</v>
      </c>
      <c r="D984" s="57">
        <f>Bil!E19</f>
        <v>23398529</v>
      </c>
      <c r="E984" s="57">
        <v>0</v>
      </c>
      <c r="F984" s="57">
        <v>0</v>
      </c>
      <c r="G984" s="58">
        <f t="shared" si="32"/>
        <v>561542.272</v>
      </c>
      <c r="H984" s="58">
        <f t="shared" si="31"/>
        <v>0</v>
      </c>
      <c r="I984" s="59">
        <v>0</v>
      </c>
    </row>
    <row r="985" spans="1:9">
      <c r="A985" s="56">
        <v>152</v>
      </c>
      <c r="B985" s="57">
        <f>Bil!C20</f>
        <v>9</v>
      </c>
      <c r="C985" s="57">
        <f>Bil!D20</f>
        <v>634193</v>
      </c>
      <c r="D985" s="57">
        <f>Bil!E20</f>
        <v>634193</v>
      </c>
      <c r="E985" s="57">
        <v>0</v>
      </c>
      <c r="F985" s="57">
        <v>0</v>
      </c>
      <c r="G985" s="58">
        <f t="shared" si="32"/>
        <v>17123.210999999996</v>
      </c>
      <c r="H985" s="58">
        <f t="shared" si="31"/>
        <v>0</v>
      </c>
      <c r="I985" s="59">
        <v>0</v>
      </c>
    </row>
    <row r="986" spans="1:9">
      <c r="A986" s="56">
        <v>152</v>
      </c>
      <c r="B986" s="57">
        <f>Bil!C21</f>
        <v>10</v>
      </c>
      <c r="C986" s="57">
        <f>Bil!D21</f>
        <v>30121832</v>
      </c>
      <c r="D986" s="57">
        <f>Bil!E21</f>
        <v>30567741</v>
      </c>
      <c r="E986" s="57">
        <v>0</v>
      </c>
      <c r="F986" s="57">
        <v>0</v>
      </c>
      <c r="G986" s="58">
        <f t="shared" si="32"/>
        <v>912573.14000000013</v>
      </c>
      <c r="H986" s="58">
        <f t="shared" si="31"/>
        <v>0</v>
      </c>
      <c r="I986" s="59">
        <v>0</v>
      </c>
    </row>
    <row r="987" spans="1:9">
      <c r="A987" s="56">
        <v>152</v>
      </c>
      <c r="B987" s="57">
        <f>Bil!C22</f>
        <v>11</v>
      </c>
      <c r="C987" s="57">
        <f>Bil!D22</f>
        <v>1162463</v>
      </c>
      <c r="D987" s="57">
        <f>Bil!E22</f>
        <v>1162463</v>
      </c>
      <c r="E987" s="57">
        <v>0</v>
      </c>
      <c r="F987" s="57">
        <v>0</v>
      </c>
      <c r="G987" s="58">
        <f t="shared" si="32"/>
        <v>38361.278999999995</v>
      </c>
      <c r="H987" s="58">
        <f t="shared" si="31"/>
        <v>0</v>
      </c>
      <c r="I987" s="59">
        <v>0</v>
      </c>
    </row>
    <row r="988" spans="1:9">
      <c r="A988" s="56">
        <v>152</v>
      </c>
      <c r="B988" s="57">
        <f>Bil!C23</f>
        <v>12</v>
      </c>
      <c r="C988" s="57">
        <f>Bil!D23</f>
        <v>105267</v>
      </c>
      <c r="D988" s="57">
        <f>Bil!E23</f>
        <v>105267</v>
      </c>
      <c r="E988" s="57">
        <v>0</v>
      </c>
      <c r="F988" s="57">
        <v>0</v>
      </c>
      <c r="G988" s="58">
        <f t="shared" si="32"/>
        <v>3789.6120000000001</v>
      </c>
      <c r="H988" s="58">
        <f t="shared" si="31"/>
        <v>0</v>
      </c>
      <c r="I988" s="59">
        <v>0</v>
      </c>
    </row>
    <row r="989" spans="1:9">
      <c r="A989" s="56">
        <v>152</v>
      </c>
      <c r="B989" s="57">
        <f>Bil!C24</f>
        <v>13</v>
      </c>
      <c r="C989" s="57">
        <f>Bil!D24</f>
        <v>8628029</v>
      </c>
      <c r="D989" s="57">
        <f>Bil!E24</f>
        <v>9071135</v>
      </c>
      <c r="E989" s="57">
        <v>0</v>
      </c>
      <c r="F989" s="57">
        <v>0</v>
      </c>
      <c r="G989" s="58">
        <f t="shared" si="32"/>
        <v>348013.88699999999</v>
      </c>
      <c r="H989" s="58">
        <f t="shared" si="31"/>
        <v>0</v>
      </c>
      <c r="I989" s="59">
        <v>0</v>
      </c>
    </row>
    <row r="990" spans="1:9">
      <c r="A990" s="56">
        <v>152</v>
      </c>
      <c r="B990" s="57">
        <f>Bil!C25</f>
        <v>14</v>
      </c>
      <c r="C990" s="57">
        <f>Bil!D25</f>
        <v>1453346</v>
      </c>
      <c r="D990" s="57">
        <f>Bil!E25</f>
        <v>1393881</v>
      </c>
      <c r="E990" s="57">
        <v>0</v>
      </c>
      <c r="F990" s="57">
        <v>0</v>
      </c>
      <c r="G990" s="58">
        <f t="shared" si="32"/>
        <v>59375.512000000002</v>
      </c>
      <c r="H990" s="58">
        <f t="shared" si="31"/>
        <v>0</v>
      </c>
      <c r="I990" s="59">
        <v>0</v>
      </c>
    </row>
    <row r="991" spans="1:9">
      <c r="A991" s="56">
        <v>152</v>
      </c>
      <c r="B991" s="57">
        <f>Bil!C26</f>
        <v>15</v>
      </c>
      <c r="C991" s="57">
        <f>Bil!D26</f>
        <v>1038046</v>
      </c>
      <c r="D991" s="57">
        <f>Bil!E26</f>
        <v>1017618</v>
      </c>
      <c r="E991" s="57">
        <v>0</v>
      </c>
      <c r="F991" s="57">
        <v>0</v>
      </c>
      <c r="G991" s="58">
        <f t="shared" si="32"/>
        <v>46099.229999999996</v>
      </c>
      <c r="H991" s="58">
        <f t="shared" si="31"/>
        <v>0</v>
      </c>
      <c r="I991" s="59">
        <v>0</v>
      </c>
    </row>
    <row r="992" spans="1:9">
      <c r="A992" s="56">
        <v>152</v>
      </c>
      <c r="B992" s="57">
        <f>Bil!C27</f>
        <v>16</v>
      </c>
      <c r="C992" s="57">
        <f>Bil!D27</f>
        <v>345217</v>
      </c>
      <c r="D992" s="57">
        <f>Bil!E27</f>
        <v>349097</v>
      </c>
      <c r="E992" s="57">
        <v>0</v>
      </c>
      <c r="F992" s="57">
        <v>0</v>
      </c>
      <c r="G992" s="58">
        <f t="shared" si="32"/>
        <v>16694.576000000001</v>
      </c>
      <c r="H992" s="58">
        <f t="shared" si="31"/>
        <v>0</v>
      </c>
      <c r="I992" s="59">
        <v>0</v>
      </c>
    </row>
    <row r="993" spans="1:9">
      <c r="A993" s="56">
        <v>152</v>
      </c>
      <c r="B993" s="57">
        <f>Bil!C28</f>
        <v>17</v>
      </c>
      <c r="C993" s="57">
        <f>Bil!D28</f>
        <v>1660391</v>
      </c>
      <c r="D993" s="57">
        <f>Bil!E28</f>
        <v>1780694</v>
      </c>
      <c r="E993" s="57">
        <v>0</v>
      </c>
      <c r="F993" s="57">
        <v>0</v>
      </c>
      <c r="G993" s="58">
        <f t="shared" si="32"/>
        <v>88770.243000000002</v>
      </c>
      <c r="H993" s="58">
        <f t="shared" si="31"/>
        <v>0</v>
      </c>
      <c r="I993" s="59">
        <v>0</v>
      </c>
    </row>
    <row r="994" spans="1:9">
      <c r="A994" s="56">
        <v>152</v>
      </c>
      <c r="B994" s="57">
        <f>Bil!C29</f>
        <v>18</v>
      </c>
      <c r="C994" s="57">
        <f>Bil!D29</f>
        <v>1853241</v>
      </c>
      <c r="D994" s="57">
        <f>Bil!E29</f>
        <v>1881479</v>
      </c>
      <c r="E994" s="57">
        <v>0</v>
      </c>
      <c r="F994" s="57">
        <v>0</v>
      </c>
      <c r="G994" s="58">
        <f t="shared" si="32"/>
        <v>101091.58199999999</v>
      </c>
      <c r="H994" s="58">
        <f t="shared" si="31"/>
        <v>0</v>
      </c>
      <c r="I994" s="59">
        <v>0</v>
      </c>
    </row>
    <row r="995" spans="1:9">
      <c r="A995" s="56">
        <v>152</v>
      </c>
      <c r="B995" s="57">
        <f>Bil!C30</f>
        <v>19</v>
      </c>
      <c r="C995" s="57">
        <f>Bil!D30</f>
        <v>26523</v>
      </c>
      <c r="D995" s="57">
        <f>Bil!E30</f>
        <v>26523</v>
      </c>
      <c r="E995" s="57">
        <v>0</v>
      </c>
      <c r="F995" s="57">
        <v>0</v>
      </c>
      <c r="G995" s="58">
        <f t="shared" si="32"/>
        <v>1511.8110000000001</v>
      </c>
      <c r="H995" s="58">
        <f t="shared" si="31"/>
        <v>0</v>
      </c>
      <c r="I995" s="59">
        <v>0</v>
      </c>
    </row>
    <row r="996" spans="1:9">
      <c r="A996" s="56">
        <v>152</v>
      </c>
      <c r="B996" s="57">
        <f>Bil!C31</f>
        <v>20</v>
      </c>
      <c r="C996" s="57">
        <f>Bil!D31</f>
        <v>54425</v>
      </c>
      <c r="D996" s="57">
        <f>Bil!E31</f>
        <v>54425</v>
      </c>
      <c r="E996" s="57">
        <v>0</v>
      </c>
      <c r="F996" s="57">
        <v>0</v>
      </c>
      <c r="G996" s="58">
        <f t="shared" si="32"/>
        <v>3265.5</v>
      </c>
      <c r="H996" s="58">
        <f t="shared" si="31"/>
        <v>0</v>
      </c>
      <c r="I996" s="59">
        <v>0</v>
      </c>
    </row>
    <row r="997" spans="1:9">
      <c r="A997" s="56">
        <v>152</v>
      </c>
      <c r="B997" s="57">
        <f>Bil!C32</f>
        <v>21</v>
      </c>
      <c r="C997" s="57">
        <f>Bil!D32</f>
        <v>5378962</v>
      </c>
      <c r="D997" s="57">
        <f>Bil!E32</f>
        <v>5474571</v>
      </c>
      <c r="E997" s="57">
        <v>0</v>
      </c>
      <c r="F997" s="57">
        <v>0</v>
      </c>
      <c r="G997" s="58">
        <f t="shared" si="32"/>
        <v>342890.18400000001</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8903459</v>
      </c>
      <c r="D999" s="57">
        <f>Bil!E34</f>
        <v>9190526</v>
      </c>
      <c r="E999" s="57">
        <v>0</v>
      </c>
      <c r="F999" s="57">
        <v>0</v>
      </c>
      <c r="G999" s="58">
        <f t="shared" si="32"/>
        <v>627543.75300000003</v>
      </c>
      <c r="H999" s="58">
        <f t="shared" si="31"/>
        <v>0</v>
      </c>
      <c r="I999" s="59">
        <v>0</v>
      </c>
    </row>
    <row r="1000" spans="1:9">
      <c r="A1000" s="56">
        <v>152</v>
      </c>
      <c r="B1000" s="57">
        <f>Bil!C35</f>
        <v>24</v>
      </c>
      <c r="C1000" s="57">
        <f>Bil!D35</f>
        <v>0</v>
      </c>
      <c r="D1000" s="57">
        <f>Bil!E35</f>
        <v>0</v>
      </c>
      <c r="E1000" s="57">
        <v>0</v>
      </c>
      <c r="F1000" s="57">
        <v>0</v>
      </c>
      <c r="G1000" s="58">
        <f t="shared" si="32"/>
        <v>0</v>
      </c>
      <c r="H1000" s="58">
        <f t="shared" si="31"/>
        <v>0</v>
      </c>
      <c r="I1000" s="59">
        <v>0</v>
      </c>
    </row>
    <row r="1001" spans="1:9">
      <c r="A1001" s="56">
        <v>152</v>
      </c>
      <c r="B1001" s="57">
        <f>Bil!C36</f>
        <v>25</v>
      </c>
      <c r="C1001" s="57">
        <f>Bil!D36</f>
        <v>627044</v>
      </c>
      <c r="D1001" s="57">
        <f>Bil!E36</f>
        <v>627044</v>
      </c>
      <c r="E1001" s="57">
        <v>0</v>
      </c>
      <c r="F1001" s="57">
        <v>0</v>
      </c>
      <c r="G1001" s="58">
        <f t="shared" si="32"/>
        <v>47028.3</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627044</v>
      </c>
      <c r="D1005" s="57">
        <f>Bil!E40</f>
        <v>627044</v>
      </c>
      <c r="E1005" s="57">
        <v>0</v>
      </c>
      <c r="F1005" s="57">
        <v>0</v>
      </c>
      <c r="G1005" s="58">
        <f t="shared" si="32"/>
        <v>54552.828000000009</v>
      </c>
      <c r="H1005" s="58">
        <f t="shared" si="31"/>
        <v>0</v>
      </c>
      <c r="I1005" s="59">
        <v>0</v>
      </c>
    </row>
    <row r="1006" spans="1:9">
      <c r="A1006" s="56">
        <v>152</v>
      </c>
      <c r="B1006" s="57">
        <f>Bil!C41</f>
        <v>30</v>
      </c>
      <c r="C1006" s="57">
        <f>Bil!D41</f>
        <v>0</v>
      </c>
      <c r="D1006" s="57">
        <f>Bil!E41</f>
        <v>0</v>
      </c>
      <c r="E1006" s="57">
        <v>0</v>
      </c>
      <c r="F1006" s="57">
        <v>0</v>
      </c>
      <c r="G1006" s="58">
        <f t="shared" si="32"/>
        <v>0</v>
      </c>
      <c r="H1006" s="58">
        <f t="shared" si="31"/>
        <v>0</v>
      </c>
      <c r="I1006" s="59">
        <v>0</v>
      </c>
    </row>
    <row r="1007" spans="1:9">
      <c r="A1007" s="56">
        <v>152</v>
      </c>
      <c r="B1007" s="57">
        <f>Bil!C42</f>
        <v>31</v>
      </c>
      <c r="C1007" s="57">
        <f>Bil!D42</f>
        <v>0</v>
      </c>
      <c r="D1007" s="57">
        <f>Bil!E42</f>
        <v>0</v>
      </c>
      <c r="E1007" s="57">
        <v>0</v>
      </c>
      <c r="F1007" s="57">
        <v>0</v>
      </c>
      <c r="G1007" s="58">
        <f t="shared" si="32"/>
        <v>0</v>
      </c>
      <c r="H1007" s="58">
        <f t="shared" si="31"/>
        <v>0</v>
      </c>
      <c r="I1007" s="59">
        <v>0</v>
      </c>
    </row>
    <row r="1008" spans="1:9">
      <c r="A1008" s="56">
        <v>152</v>
      </c>
      <c r="B1008" s="57">
        <f>Bil!C43</f>
        <v>32</v>
      </c>
      <c r="C1008" s="57">
        <f>Bil!D43</f>
        <v>0</v>
      </c>
      <c r="D1008" s="57">
        <f>Bil!E43</f>
        <v>0</v>
      </c>
      <c r="E1008" s="57">
        <v>0</v>
      </c>
      <c r="F1008" s="57">
        <v>0</v>
      </c>
      <c r="G1008" s="58">
        <f t="shared" si="32"/>
        <v>0</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0</v>
      </c>
      <c r="D1011" s="57">
        <f>Bil!E46</f>
        <v>0</v>
      </c>
      <c r="E1011" s="57">
        <v>0</v>
      </c>
      <c r="F1011" s="57">
        <v>0</v>
      </c>
      <c r="G1011" s="58">
        <f t="shared" si="32"/>
        <v>0</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11975</v>
      </c>
      <c r="D1016" s="57">
        <f>Bil!E51</f>
        <v>11975</v>
      </c>
      <c r="E1016" s="57">
        <v>0</v>
      </c>
      <c r="F1016" s="57">
        <v>0</v>
      </c>
      <c r="G1016" s="58">
        <f t="shared" si="32"/>
        <v>1437</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11975</v>
      </c>
      <c r="D1018" s="57">
        <f>Bil!E53</f>
        <v>11975</v>
      </c>
      <c r="E1018" s="57">
        <v>0</v>
      </c>
      <c r="F1018" s="57">
        <v>0</v>
      </c>
      <c r="G1018" s="58">
        <f t="shared" si="32"/>
        <v>1508.8500000000001</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0</v>
      </c>
      <c r="D1021" s="57">
        <f>Bil!E56</f>
        <v>0</v>
      </c>
      <c r="E1021" s="57">
        <v>0</v>
      </c>
      <c r="F1021" s="57">
        <v>0</v>
      </c>
      <c r="G1021" s="58">
        <f t="shared" si="32"/>
        <v>0</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0</v>
      </c>
      <c r="D1023" s="57">
        <f>Bil!E58</f>
        <v>0</v>
      </c>
      <c r="E1023" s="57">
        <v>0</v>
      </c>
      <c r="F1023" s="57">
        <v>0</v>
      </c>
      <c r="G1023" s="58">
        <f t="shared" si="32"/>
        <v>0</v>
      </c>
      <c r="H1023" s="58">
        <f t="shared" si="31"/>
        <v>0</v>
      </c>
      <c r="I1023" s="59">
        <v>0</v>
      </c>
    </row>
    <row r="1024" spans="1:9">
      <c r="A1024" s="56">
        <v>152</v>
      </c>
      <c r="B1024" s="57">
        <f>Bil!C59</f>
        <v>48</v>
      </c>
      <c r="C1024" s="57">
        <f>Bil!D59</f>
        <v>0</v>
      </c>
      <c r="D1024" s="57">
        <f>Bil!E59</f>
        <v>0</v>
      </c>
      <c r="E1024" s="57">
        <v>0</v>
      </c>
      <c r="F1024" s="57">
        <v>0</v>
      </c>
      <c r="G1024" s="58">
        <f t="shared" si="32"/>
        <v>0</v>
      </c>
      <c r="H1024" s="58">
        <f t="shared" si="31"/>
        <v>0</v>
      </c>
      <c r="I1024" s="59">
        <v>0</v>
      </c>
    </row>
    <row r="1025" spans="1:9">
      <c r="A1025" s="56">
        <v>152</v>
      </c>
      <c r="B1025" s="57">
        <f>Bil!C60</f>
        <v>49</v>
      </c>
      <c r="C1025" s="57">
        <f>Bil!D60</f>
        <v>1391856</v>
      </c>
      <c r="D1025" s="57">
        <f>Bil!E60</f>
        <v>1434375</v>
      </c>
      <c r="E1025" s="57">
        <v>0</v>
      </c>
      <c r="F1025" s="57">
        <v>0</v>
      </c>
      <c r="G1025" s="58">
        <f t="shared" si="32"/>
        <v>208769.69400000002</v>
      </c>
      <c r="H1025" s="58">
        <f t="shared" si="31"/>
        <v>0</v>
      </c>
      <c r="I1025" s="59">
        <v>0</v>
      </c>
    </row>
    <row r="1026" spans="1:9">
      <c r="A1026" s="56">
        <v>152</v>
      </c>
      <c r="B1026" s="57">
        <f>Bil!C61</f>
        <v>50</v>
      </c>
      <c r="C1026" s="57">
        <f>Bil!D61</f>
        <v>1391856</v>
      </c>
      <c r="D1026" s="57">
        <f>Bil!E61</f>
        <v>1434375</v>
      </c>
      <c r="E1026" s="57">
        <v>0</v>
      </c>
      <c r="F1026" s="57">
        <v>0</v>
      </c>
      <c r="G1026" s="58">
        <f t="shared" si="32"/>
        <v>213030.3</v>
      </c>
      <c r="H1026" s="58">
        <f t="shared" ref="H1026:H1089" si="33">ABS(C1026-ROUND(C1026,0))+ABS(D1026-ROUND(D1026,0))</f>
        <v>0</v>
      </c>
      <c r="I1026" s="59">
        <v>0</v>
      </c>
    </row>
    <row r="1027" spans="1:9">
      <c r="A1027" s="56">
        <v>152</v>
      </c>
      <c r="B1027" s="57">
        <f>Bil!C62</f>
        <v>51</v>
      </c>
      <c r="C1027" s="57">
        <f>Bil!D62</f>
        <v>638375</v>
      </c>
      <c r="D1027" s="57">
        <f>Bil!E62</f>
        <v>638375</v>
      </c>
      <c r="E1027" s="57">
        <v>0</v>
      </c>
      <c r="F1027" s="57">
        <v>0</v>
      </c>
      <c r="G1027" s="58">
        <f t="shared" si="32"/>
        <v>97671.374999999985</v>
      </c>
      <c r="H1027" s="58">
        <f t="shared" si="33"/>
        <v>0</v>
      </c>
      <c r="I1027" s="59">
        <v>0</v>
      </c>
    </row>
    <row r="1028" spans="1:9">
      <c r="A1028" s="56">
        <v>152</v>
      </c>
      <c r="B1028" s="57">
        <f>Bil!C63</f>
        <v>52</v>
      </c>
      <c r="C1028" s="57">
        <f>Bil!D63</f>
        <v>638375</v>
      </c>
      <c r="D1028" s="57">
        <f>Bil!E63</f>
        <v>638375</v>
      </c>
      <c r="E1028" s="57">
        <v>0</v>
      </c>
      <c r="F1028" s="57">
        <v>0</v>
      </c>
      <c r="G1028" s="58">
        <f t="shared" si="32"/>
        <v>99586.5</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0</v>
      </c>
      <c r="D1033" s="57">
        <f>Bil!E68</f>
        <v>0</v>
      </c>
      <c r="E1033" s="57">
        <v>0</v>
      </c>
      <c r="F1033" s="57">
        <v>0</v>
      </c>
      <c r="G1033" s="58">
        <f t="shared" si="32"/>
        <v>0</v>
      </c>
      <c r="H1033" s="58">
        <f t="shared" si="33"/>
        <v>0</v>
      </c>
      <c r="I1033" s="59">
        <v>0</v>
      </c>
    </row>
    <row r="1034" spans="1:9">
      <c r="A1034" s="56">
        <v>152</v>
      </c>
      <c r="B1034" s="57">
        <f>Bil!C69</f>
        <v>58</v>
      </c>
      <c r="C1034" s="57">
        <f>Bil!D69</f>
        <v>0</v>
      </c>
      <c r="D1034" s="57">
        <f>Bil!E69</f>
        <v>0</v>
      </c>
      <c r="E1034" s="57">
        <v>0</v>
      </c>
      <c r="F1034" s="57">
        <v>0</v>
      </c>
      <c r="G1034" s="58">
        <f t="shared" si="32"/>
        <v>0</v>
      </c>
      <c r="H1034" s="58">
        <f t="shared" si="33"/>
        <v>0</v>
      </c>
      <c r="I1034" s="59">
        <v>0</v>
      </c>
    </row>
    <row r="1035" spans="1:9">
      <c r="A1035" s="56">
        <v>152</v>
      </c>
      <c r="B1035" s="57">
        <f>Bil!C70</f>
        <v>59</v>
      </c>
      <c r="C1035" s="57">
        <f>Bil!D70</f>
        <v>0</v>
      </c>
      <c r="D1035" s="57">
        <f>Bil!E70</f>
        <v>0</v>
      </c>
      <c r="E1035" s="57">
        <v>0</v>
      </c>
      <c r="F1035" s="57">
        <v>0</v>
      </c>
      <c r="G1035" s="58">
        <f t="shared" si="32"/>
        <v>0</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2993091</v>
      </c>
      <c r="D1039" s="57">
        <f>Bil!E74</f>
        <v>3055597</v>
      </c>
      <c r="E1039" s="57">
        <v>0</v>
      </c>
      <c r="F1039" s="57">
        <v>0</v>
      </c>
      <c r="G1039" s="58">
        <f t="shared" si="32"/>
        <v>573569.95500000007</v>
      </c>
      <c r="H1039" s="58">
        <f t="shared" si="33"/>
        <v>0</v>
      </c>
      <c r="I1039" s="59">
        <v>0</v>
      </c>
    </row>
    <row r="1040" spans="1:9">
      <c r="A1040" s="56">
        <v>152</v>
      </c>
      <c r="B1040" s="57">
        <f>Bil!C75</f>
        <v>64</v>
      </c>
      <c r="C1040" s="57">
        <f>Bil!D75</f>
        <v>1902032</v>
      </c>
      <c r="D1040" s="57">
        <f>Bil!E75</f>
        <v>1281663</v>
      </c>
      <c r="E1040" s="57">
        <v>0</v>
      </c>
      <c r="F1040" s="57">
        <v>0</v>
      </c>
      <c r="G1040" s="58">
        <f t="shared" si="32"/>
        <v>285782.91200000001</v>
      </c>
      <c r="H1040" s="58">
        <f t="shared" si="33"/>
        <v>0</v>
      </c>
      <c r="I1040" s="59">
        <v>0</v>
      </c>
    </row>
    <row r="1041" spans="1:9">
      <c r="A1041" s="56">
        <v>152</v>
      </c>
      <c r="B1041" s="57">
        <f>Bil!C76</f>
        <v>65</v>
      </c>
      <c r="C1041" s="57">
        <f>Bil!D76</f>
        <v>1902032</v>
      </c>
      <c r="D1041" s="57">
        <f>Bil!E76</f>
        <v>1275041</v>
      </c>
      <c r="E1041" s="57">
        <v>0</v>
      </c>
      <c r="F1041" s="57">
        <v>0</v>
      </c>
      <c r="G1041" s="58">
        <f t="shared" ref="G1041:G1104" si="34">B1041/1000*C1041+B1041/500*D1041</f>
        <v>289387.41000000003</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1902032</v>
      </c>
      <c r="D1043" s="57">
        <f>Bil!E78</f>
        <v>1275041</v>
      </c>
      <c r="E1043" s="57">
        <v>0</v>
      </c>
      <c r="F1043" s="57">
        <v>0</v>
      </c>
      <c r="G1043" s="58">
        <f t="shared" si="34"/>
        <v>298291.63800000004</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0</v>
      </c>
      <c r="E1045" s="57">
        <v>0</v>
      </c>
      <c r="F1045" s="57">
        <v>0</v>
      </c>
      <c r="G1045" s="58">
        <f t="shared" si="34"/>
        <v>0</v>
      </c>
      <c r="H1045" s="58">
        <f t="shared" si="33"/>
        <v>0</v>
      </c>
      <c r="I1045" s="59">
        <v>0</v>
      </c>
    </row>
    <row r="1046" spans="1:9">
      <c r="A1046" s="56">
        <v>152</v>
      </c>
      <c r="B1046" s="57">
        <f>Bil!C81</f>
        <v>70</v>
      </c>
      <c r="C1046" s="57">
        <f>Bil!D81</f>
        <v>0</v>
      </c>
      <c r="D1046" s="57">
        <f>Bil!E81</f>
        <v>0</v>
      </c>
      <c r="E1046" s="57">
        <v>0</v>
      </c>
      <c r="F1046" s="57">
        <v>0</v>
      </c>
      <c r="G1046" s="58">
        <f t="shared" si="34"/>
        <v>0</v>
      </c>
      <c r="H1046" s="58">
        <f t="shared" si="33"/>
        <v>0</v>
      </c>
      <c r="I1046" s="59">
        <v>0</v>
      </c>
    </row>
    <row r="1047" spans="1:9">
      <c r="A1047" s="56">
        <v>152</v>
      </c>
      <c r="B1047" s="57">
        <f>Bil!C82</f>
        <v>71</v>
      </c>
      <c r="C1047" s="57">
        <f>Bil!D82</f>
        <v>0</v>
      </c>
      <c r="D1047" s="57">
        <f>Bil!E82</f>
        <v>6622</v>
      </c>
      <c r="E1047" s="57">
        <v>0</v>
      </c>
      <c r="F1047" s="57">
        <v>0</v>
      </c>
      <c r="G1047" s="58">
        <f t="shared" si="34"/>
        <v>940.32399999999996</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71076</v>
      </c>
      <c r="D1049" s="57">
        <f>Bil!E84</f>
        <v>55392</v>
      </c>
      <c r="E1049" s="57">
        <v>0</v>
      </c>
      <c r="F1049" s="57">
        <v>0</v>
      </c>
      <c r="G1049" s="58">
        <f t="shared" si="34"/>
        <v>13275.779999999999</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0</v>
      </c>
      <c r="D1053" s="57">
        <f>Bil!E88</f>
        <v>0</v>
      </c>
      <c r="E1053" s="57">
        <v>0</v>
      </c>
      <c r="F1053" s="57">
        <v>0</v>
      </c>
      <c r="G1053" s="58">
        <f t="shared" si="34"/>
        <v>0</v>
      </c>
      <c r="H1053" s="58">
        <f t="shared" si="33"/>
        <v>0</v>
      </c>
      <c r="I1053" s="59">
        <v>0</v>
      </c>
    </row>
    <row r="1054" spans="1:9">
      <c r="A1054" s="56">
        <v>152</v>
      </c>
      <c r="B1054" s="57">
        <f>Bil!C89</f>
        <v>78</v>
      </c>
      <c r="C1054" s="57">
        <f>Bil!D89</f>
        <v>0</v>
      </c>
      <c r="D1054" s="57">
        <f>Bil!E89</f>
        <v>0</v>
      </c>
      <c r="E1054" s="57">
        <v>0</v>
      </c>
      <c r="F1054" s="57">
        <v>0</v>
      </c>
      <c r="G1054" s="58">
        <f t="shared" si="34"/>
        <v>0</v>
      </c>
      <c r="H1054" s="58">
        <f t="shared" si="33"/>
        <v>0</v>
      </c>
      <c r="I1054" s="59">
        <v>0</v>
      </c>
    </row>
    <row r="1055" spans="1:9">
      <c r="A1055" s="56">
        <v>152</v>
      </c>
      <c r="B1055" s="57">
        <f>Bil!C90</f>
        <v>79</v>
      </c>
      <c r="C1055" s="57">
        <f>Bil!D90</f>
        <v>0</v>
      </c>
      <c r="D1055" s="57">
        <f>Bil!E90</f>
        <v>0</v>
      </c>
      <c r="E1055" s="57">
        <v>0</v>
      </c>
      <c r="F1055" s="57">
        <v>0</v>
      </c>
      <c r="G1055" s="58">
        <f t="shared" si="34"/>
        <v>0</v>
      </c>
      <c r="H1055" s="58">
        <f t="shared" si="33"/>
        <v>0</v>
      </c>
      <c r="I1055" s="59">
        <v>0</v>
      </c>
    </row>
    <row r="1056" spans="1:9">
      <c r="A1056" s="56">
        <v>152</v>
      </c>
      <c r="B1056" s="57">
        <f>Bil!C91</f>
        <v>80</v>
      </c>
      <c r="C1056" s="57">
        <f>Bil!D91</f>
        <v>0</v>
      </c>
      <c r="D1056" s="57">
        <f>Bil!E91</f>
        <v>0</v>
      </c>
      <c r="E1056" s="57">
        <v>0</v>
      </c>
      <c r="F1056" s="57">
        <v>0</v>
      </c>
      <c r="G1056" s="58">
        <f t="shared" si="34"/>
        <v>0</v>
      </c>
      <c r="H1056" s="58">
        <f t="shared" si="33"/>
        <v>0</v>
      </c>
      <c r="I1056" s="59">
        <v>0</v>
      </c>
    </row>
    <row r="1057" spans="1:9">
      <c r="A1057" s="56">
        <v>152</v>
      </c>
      <c r="B1057" s="57">
        <f>Bil!C92</f>
        <v>81</v>
      </c>
      <c r="C1057" s="57">
        <f>Bil!D92</f>
        <v>71076</v>
      </c>
      <c r="D1057" s="57">
        <f>Bil!E92</f>
        <v>55392</v>
      </c>
      <c r="E1057" s="57">
        <v>0</v>
      </c>
      <c r="F1057" s="57">
        <v>0</v>
      </c>
      <c r="G1057" s="58">
        <f t="shared" si="34"/>
        <v>14730.66</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0</v>
      </c>
      <c r="D1089" s="57">
        <f>Bil!E124</f>
        <v>0</v>
      </c>
      <c r="E1089" s="57">
        <v>0</v>
      </c>
      <c r="F1089" s="57">
        <v>0</v>
      </c>
      <c r="G1089" s="58">
        <f t="shared" si="34"/>
        <v>0</v>
      </c>
      <c r="H1089" s="58">
        <f t="shared" si="33"/>
        <v>0</v>
      </c>
      <c r="I1089" s="59">
        <v>0</v>
      </c>
    </row>
    <row r="1090" spans="1:9">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v>0</v>
      </c>
    </row>
    <row r="1091" spans="1:9">
      <c r="A1091" s="56">
        <v>152</v>
      </c>
      <c r="B1091" s="57">
        <f>Bil!C126</f>
        <v>115</v>
      </c>
      <c r="C1091" s="57">
        <f>Bil!D126</f>
        <v>0</v>
      </c>
      <c r="D1091" s="57">
        <f>Bil!E126</f>
        <v>0</v>
      </c>
      <c r="E1091" s="57">
        <v>0</v>
      </c>
      <c r="F1091" s="57">
        <v>0</v>
      </c>
      <c r="G1091" s="58">
        <f t="shared" si="34"/>
        <v>0</v>
      </c>
      <c r="H1091" s="58">
        <f t="shared" si="35"/>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0</v>
      </c>
      <c r="D1094" s="57">
        <f>Bil!E129</f>
        <v>0</v>
      </c>
      <c r="E1094" s="57">
        <v>0</v>
      </c>
      <c r="F1094" s="57">
        <v>0</v>
      </c>
      <c r="G1094" s="58">
        <f t="shared" si="34"/>
        <v>0</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0</v>
      </c>
      <c r="D1105" s="57">
        <f>Bil!E140</f>
        <v>0</v>
      </c>
      <c r="E1105" s="57">
        <v>0</v>
      </c>
      <c r="F1105" s="57">
        <v>0</v>
      </c>
      <c r="G1105" s="58">
        <f t="shared" ref="G1105:G1168" si="36">B1105/1000*C1105+B1105/500*D1105</f>
        <v>0</v>
      </c>
      <c r="H1105" s="58">
        <f t="shared" si="35"/>
        <v>0</v>
      </c>
      <c r="I1105" s="59">
        <v>0</v>
      </c>
    </row>
    <row r="1106" spans="1:9">
      <c r="A1106" s="56">
        <v>152</v>
      </c>
      <c r="B1106" s="57">
        <f>Bil!C141</f>
        <v>130</v>
      </c>
      <c r="C1106" s="57">
        <f>Bil!D141</f>
        <v>0</v>
      </c>
      <c r="D1106" s="57">
        <f>Bil!E141</f>
        <v>0</v>
      </c>
      <c r="E1106" s="57">
        <v>0</v>
      </c>
      <c r="F1106" s="57">
        <v>0</v>
      </c>
      <c r="G1106" s="58">
        <f t="shared" si="36"/>
        <v>0</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0</v>
      </c>
      <c r="D1111" s="57">
        <f>Bil!E146</f>
        <v>0</v>
      </c>
      <c r="E1111" s="57">
        <v>0</v>
      </c>
      <c r="F1111" s="57">
        <v>0</v>
      </c>
      <c r="G1111" s="58">
        <f t="shared" si="36"/>
        <v>0</v>
      </c>
      <c r="H1111" s="58">
        <f t="shared" si="35"/>
        <v>0</v>
      </c>
      <c r="I1111" s="59">
        <v>0</v>
      </c>
    </row>
    <row r="1112" spans="1:9">
      <c r="A1112" s="56">
        <v>152</v>
      </c>
      <c r="B1112" s="57">
        <f>Bil!C147</f>
        <v>136</v>
      </c>
      <c r="C1112" s="57">
        <f>Bil!D147</f>
        <v>0</v>
      </c>
      <c r="D1112" s="57">
        <f>Bil!E147</f>
        <v>0</v>
      </c>
      <c r="E1112" s="57">
        <v>0</v>
      </c>
      <c r="F1112" s="57">
        <v>0</v>
      </c>
      <c r="G1112" s="58">
        <f t="shared" si="36"/>
        <v>0</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251705</v>
      </c>
      <c r="D1117" s="57">
        <f>Bil!E152</f>
        <v>910314</v>
      </c>
      <c r="E1117" s="57">
        <v>0</v>
      </c>
      <c r="F1117" s="57">
        <v>0</v>
      </c>
      <c r="G1117" s="58">
        <f t="shared" si="36"/>
        <v>292198.95299999998</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0</v>
      </c>
      <c r="D1120" s="57">
        <f>Bil!E155</f>
        <v>0</v>
      </c>
      <c r="E1120" s="57">
        <v>0</v>
      </c>
      <c r="F1120" s="57">
        <v>0</v>
      </c>
      <c r="G1120" s="58">
        <f t="shared" si="36"/>
        <v>0</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0</v>
      </c>
      <c r="D1122" s="57">
        <f>Bil!E157</f>
        <v>0</v>
      </c>
      <c r="E1122" s="57">
        <v>0</v>
      </c>
      <c r="F1122" s="57">
        <v>0</v>
      </c>
      <c r="G1122" s="58">
        <f t="shared" si="36"/>
        <v>0</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0</v>
      </c>
      <c r="D1124" s="57">
        <f>Bil!E159</f>
        <v>0</v>
      </c>
      <c r="E1124" s="57">
        <v>0</v>
      </c>
      <c r="F1124" s="57">
        <v>0</v>
      </c>
      <c r="G1124" s="58">
        <f t="shared" si="36"/>
        <v>0</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0</v>
      </c>
      <c r="D1126" s="57">
        <f>Bil!E161</f>
        <v>0</v>
      </c>
      <c r="E1126" s="57">
        <v>0</v>
      </c>
      <c r="F1126" s="57">
        <v>0</v>
      </c>
      <c r="G1126" s="58">
        <f t="shared" si="36"/>
        <v>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0</v>
      </c>
      <c r="D1128" s="57">
        <f>Bil!E163</f>
        <v>1188</v>
      </c>
      <c r="E1128" s="57">
        <v>0</v>
      </c>
      <c r="F1128" s="57">
        <v>0</v>
      </c>
      <c r="G1128" s="58">
        <f t="shared" si="36"/>
        <v>361.15199999999999</v>
      </c>
      <c r="H1128" s="58">
        <f t="shared" si="35"/>
        <v>0</v>
      </c>
      <c r="I1128" s="59">
        <v>0</v>
      </c>
    </row>
    <row r="1129" spans="1:9">
      <c r="A1129" s="56">
        <v>152</v>
      </c>
      <c r="B1129" s="57">
        <f>Bil!C164</f>
        <v>153</v>
      </c>
      <c r="C1129" s="57">
        <f>Bil!D164</f>
        <v>222979</v>
      </c>
      <c r="D1129" s="57">
        <f>Bil!E164</f>
        <v>127969</v>
      </c>
      <c r="E1129" s="57">
        <v>0</v>
      </c>
      <c r="F1129" s="57">
        <v>0</v>
      </c>
      <c r="G1129" s="58">
        <f t="shared" si="36"/>
        <v>73274.301000000007</v>
      </c>
      <c r="H1129" s="58">
        <f t="shared" si="35"/>
        <v>0</v>
      </c>
      <c r="I1129" s="59">
        <v>0</v>
      </c>
    </row>
    <row r="1130" spans="1:9">
      <c r="A1130" s="56">
        <v>152</v>
      </c>
      <c r="B1130" s="57">
        <f>Bil!C165</f>
        <v>154</v>
      </c>
      <c r="C1130" s="57">
        <f>Bil!D165</f>
        <v>21191</v>
      </c>
      <c r="D1130" s="57">
        <f>Bil!E165</f>
        <v>17863</v>
      </c>
      <c r="E1130" s="57">
        <v>0</v>
      </c>
      <c r="F1130" s="57">
        <v>0</v>
      </c>
      <c r="G1130" s="58">
        <f t="shared" si="36"/>
        <v>8765.2180000000008</v>
      </c>
      <c r="H1130" s="58">
        <f t="shared" si="35"/>
        <v>0</v>
      </c>
      <c r="I1130" s="59">
        <v>0</v>
      </c>
    </row>
    <row r="1131" spans="1:9">
      <c r="A1131" s="56">
        <v>152</v>
      </c>
      <c r="B1131" s="57">
        <f>Bil!C166</f>
        <v>155</v>
      </c>
      <c r="C1131" s="57">
        <f>Bil!D166</f>
        <v>0</v>
      </c>
      <c r="D1131" s="57">
        <f>Bil!E166</f>
        <v>754879</v>
      </c>
      <c r="E1131" s="57">
        <v>0</v>
      </c>
      <c r="F1131" s="57">
        <v>0</v>
      </c>
      <c r="G1131" s="58">
        <f t="shared" si="36"/>
        <v>234012.49</v>
      </c>
      <c r="H1131" s="58">
        <f t="shared" si="35"/>
        <v>0</v>
      </c>
      <c r="I1131" s="59">
        <v>0</v>
      </c>
    </row>
    <row r="1132" spans="1:9">
      <c r="A1132" s="56">
        <v>152</v>
      </c>
      <c r="B1132" s="57">
        <f>Bil!C167</f>
        <v>156</v>
      </c>
      <c r="C1132" s="57">
        <f>Bil!D167</f>
        <v>51608</v>
      </c>
      <c r="D1132" s="57">
        <f>Bil!E167</f>
        <v>52488</v>
      </c>
      <c r="E1132" s="57">
        <v>0</v>
      </c>
      <c r="F1132" s="57">
        <v>0</v>
      </c>
      <c r="G1132" s="58">
        <f t="shared" si="36"/>
        <v>24427.103999999999</v>
      </c>
      <c r="H1132" s="58">
        <f t="shared" si="35"/>
        <v>0</v>
      </c>
      <c r="I1132" s="59">
        <v>0</v>
      </c>
    </row>
    <row r="1133" spans="1:9">
      <c r="A1133" s="56">
        <v>152</v>
      </c>
      <c r="B1133" s="57">
        <f>Bil!C168</f>
        <v>157</v>
      </c>
      <c r="C1133" s="57">
        <f>Bil!D168</f>
        <v>44073</v>
      </c>
      <c r="D1133" s="57">
        <f>Bil!E168</f>
        <v>44073</v>
      </c>
      <c r="E1133" s="57">
        <v>0</v>
      </c>
      <c r="F1133" s="57">
        <v>0</v>
      </c>
      <c r="G1133" s="58">
        <f t="shared" si="36"/>
        <v>20758.383000000002</v>
      </c>
      <c r="H1133" s="58">
        <f t="shared" si="35"/>
        <v>0</v>
      </c>
      <c r="I1133" s="59">
        <v>0</v>
      </c>
    </row>
    <row r="1134" spans="1:9">
      <c r="A1134" s="56">
        <v>152</v>
      </c>
      <c r="B1134" s="57">
        <f>Bil!C169</f>
        <v>158</v>
      </c>
      <c r="C1134" s="57">
        <f>Bil!D169</f>
        <v>0</v>
      </c>
      <c r="D1134" s="57">
        <f>Bil!E169</f>
        <v>0</v>
      </c>
      <c r="E1134" s="57">
        <v>0</v>
      </c>
      <c r="F1134" s="57">
        <v>0</v>
      </c>
      <c r="G1134" s="58">
        <f t="shared" si="36"/>
        <v>0</v>
      </c>
      <c r="H1134" s="58">
        <f t="shared" si="35"/>
        <v>0</v>
      </c>
      <c r="I1134" s="59">
        <v>0</v>
      </c>
    </row>
    <row r="1135" spans="1:9">
      <c r="A1135" s="56">
        <v>152</v>
      </c>
      <c r="B1135" s="57">
        <f>Bil!C170</f>
        <v>159</v>
      </c>
      <c r="C1135" s="57">
        <f>Bil!D170</f>
        <v>0</v>
      </c>
      <c r="D1135" s="57">
        <f>Bil!E170</f>
        <v>0</v>
      </c>
      <c r="E1135" s="57">
        <v>0</v>
      </c>
      <c r="F1135" s="57">
        <v>0</v>
      </c>
      <c r="G1135" s="58">
        <f t="shared" si="36"/>
        <v>0</v>
      </c>
      <c r="H1135" s="58">
        <f t="shared" si="35"/>
        <v>0</v>
      </c>
      <c r="I1135" s="59">
        <v>0</v>
      </c>
    </row>
    <row r="1136" spans="1:9">
      <c r="A1136" s="56">
        <v>152</v>
      </c>
      <c r="B1136" s="57">
        <f>Bil!C171</f>
        <v>160</v>
      </c>
      <c r="C1136" s="57">
        <f>Bil!D171</f>
        <v>0</v>
      </c>
      <c r="D1136" s="57">
        <f>Bil!E171</f>
        <v>0</v>
      </c>
      <c r="E1136" s="57">
        <v>0</v>
      </c>
      <c r="F1136" s="57">
        <v>0</v>
      </c>
      <c r="G1136" s="58">
        <f t="shared" si="36"/>
        <v>0</v>
      </c>
      <c r="H1136" s="58">
        <f t="shared" si="35"/>
        <v>0</v>
      </c>
      <c r="I1136" s="59">
        <v>0</v>
      </c>
    </row>
    <row r="1137" spans="1:9">
      <c r="A1137" s="56">
        <v>152</v>
      </c>
      <c r="B1137" s="57">
        <f>Bil!C172</f>
        <v>161</v>
      </c>
      <c r="C1137" s="57">
        <f>Bil!D172</f>
        <v>0</v>
      </c>
      <c r="D1137" s="57">
        <f>Bil!E172</f>
        <v>0</v>
      </c>
      <c r="E1137" s="57">
        <v>0</v>
      </c>
      <c r="F1137" s="57">
        <v>0</v>
      </c>
      <c r="G1137" s="58">
        <f t="shared" si="36"/>
        <v>0</v>
      </c>
      <c r="H1137" s="58">
        <f t="shared" si="35"/>
        <v>0</v>
      </c>
      <c r="I1137" s="59">
        <v>0</v>
      </c>
    </row>
    <row r="1138" spans="1:9">
      <c r="A1138" s="56">
        <v>152</v>
      </c>
      <c r="B1138" s="57">
        <f>Bil!C173</f>
        <v>162</v>
      </c>
      <c r="C1138" s="57">
        <f>Bil!D173</f>
        <v>0</v>
      </c>
      <c r="D1138" s="57">
        <f>Bil!E173</f>
        <v>0</v>
      </c>
      <c r="E1138" s="57">
        <v>0</v>
      </c>
      <c r="F1138" s="57">
        <v>0</v>
      </c>
      <c r="G1138" s="58">
        <f t="shared" si="36"/>
        <v>0</v>
      </c>
      <c r="H1138" s="58">
        <f t="shared" si="35"/>
        <v>0</v>
      </c>
      <c r="I1138" s="59">
        <v>0</v>
      </c>
    </row>
    <row r="1139" spans="1:9">
      <c r="A1139" s="56">
        <v>152</v>
      </c>
      <c r="B1139" s="57">
        <f>Bil!C174</f>
        <v>163</v>
      </c>
      <c r="C1139" s="57">
        <f>Bil!D174</f>
        <v>0</v>
      </c>
      <c r="D1139" s="57">
        <f>Bil!E174</f>
        <v>0</v>
      </c>
      <c r="E1139" s="57">
        <v>0</v>
      </c>
      <c r="F1139" s="57">
        <v>0</v>
      </c>
      <c r="G1139" s="58">
        <f t="shared" si="36"/>
        <v>0</v>
      </c>
      <c r="H1139" s="58">
        <f t="shared" si="35"/>
        <v>0</v>
      </c>
      <c r="I1139" s="59">
        <v>0</v>
      </c>
    </row>
    <row r="1140" spans="1:9">
      <c r="A1140" s="56">
        <v>152</v>
      </c>
      <c r="B1140" s="57">
        <f>Bil!C175</f>
        <v>164</v>
      </c>
      <c r="C1140" s="57">
        <f>Bil!D175</f>
        <v>768278</v>
      </c>
      <c r="D1140" s="57">
        <f>Bil!E175</f>
        <v>808228</v>
      </c>
      <c r="E1140" s="57">
        <v>0</v>
      </c>
      <c r="F1140" s="57">
        <v>0</v>
      </c>
      <c r="G1140" s="58">
        <f t="shared" si="36"/>
        <v>391096.37599999999</v>
      </c>
      <c r="H1140" s="58">
        <f t="shared" si="35"/>
        <v>0</v>
      </c>
      <c r="I1140" s="59">
        <v>0</v>
      </c>
    </row>
    <row r="1141" spans="1:9">
      <c r="A1141" s="56">
        <v>152</v>
      </c>
      <c r="B1141" s="57">
        <f>Bil!C176</f>
        <v>165</v>
      </c>
      <c r="C1141" s="57">
        <f>Bil!D176</f>
        <v>0</v>
      </c>
      <c r="D1141" s="57">
        <f>Bil!E176</f>
        <v>0</v>
      </c>
      <c r="E1141" s="57">
        <v>0</v>
      </c>
      <c r="F1141" s="57">
        <v>0</v>
      </c>
      <c r="G1141" s="58">
        <f t="shared" si="36"/>
        <v>0</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768278</v>
      </c>
      <c r="D1143" s="57">
        <f>Bil!E178</f>
        <v>808228</v>
      </c>
      <c r="E1143" s="57">
        <v>0</v>
      </c>
      <c r="F1143" s="57">
        <v>0</v>
      </c>
      <c r="G1143" s="58">
        <f t="shared" si="36"/>
        <v>398250.57799999998</v>
      </c>
      <c r="H1143" s="58">
        <f t="shared" si="35"/>
        <v>0</v>
      </c>
      <c r="I1143" s="59">
        <v>0</v>
      </c>
    </row>
    <row r="1144" spans="1:9">
      <c r="A1144" s="56">
        <v>152</v>
      </c>
      <c r="B1144" s="57">
        <f>Bil!C179</f>
        <v>168</v>
      </c>
      <c r="C1144" s="57">
        <f>Bil!D179</f>
        <v>33094045</v>
      </c>
      <c r="D1144" s="57">
        <f>Bil!E179</f>
        <v>33099889</v>
      </c>
      <c r="E1144" s="57">
        <v>0</v>
      </c>
      <c r="F1144" s="57">
        <v>0</v>
      </c>
      <c r="G1144" s="58">
        <f t="shared" si="36"/>
        <v>16681362.264</v>
      </c>
      <c r="H1144" s="58">
        <f t="shared" si="35"/>
        <v>0</v>
      </c>
      <c r="I1144" s="59">
        <v>0</v>
      </c>
    </row>
    <row r="1145" spans="1:9">
      <c r="A1145" s="56">
        <v>152</v>
      </c>
      <c r="B1145" s="57">
        <f>Bil!C180</f>
        <v>169</v>
      </c>
      <c r="C1145" s="57">
        <f>Bil!D180</f>
        <v>2524098</v>
      </c>
      <c r="D1145" s="57">
        <f>Bil!E180</f>
        <v>2464426</v>
      </c>
      <c r="E1145" s="57">
        <v>0</v>
      </c>
      <c r="F1145" s="57">
        <v>0</v>
      </c>
      <c r="G1145" s="58">
        <f t="shared" si="36"/>
        <v>1259548.55</v>
      </c>
      <c r="H1145" s="58">
        <f t="shared" si="35"/>
        <v>0</v>
      </c>
      <c r="I1145" s="59">
        <v>0</v>
      </c>
    </row>
    <row r="1146" spans="1:9">
      <c r="A1146" s="56">
        <v>152</v>
      </c>
      <c r="B1146" s="57">
        <f>Bil!C181</f>
        <v>170</v>
      </c>
      <c r="C1146" s="57">
        <f>Bil!D181</f>
        <v>1704191</v>
      </c>
      <c r="D1146" s="57">
        <f>Bil!E181</f>
        <v>1843346</v>
      </c>
      <c r="E1146" s="57">
        <v>0</v>
      </c>
      <c r="F1146" s="57">
        <v>0</v>
      </c>
      <c r="G1146" s="58">
        <f t="shared" si="36"/>
        <v>916450.1100000001</v>
      </c>
      <c r="H1146" s="58">
        <f t="shared" si="35"/>
        <v>0</v>
      </c>
      <c r="I1146" s="59">
        <v>0</v>
      </c>
    </row>
    <row r="1147" spans="1:9">
      <c r="A1147" s="56">
        <v>152</v>
      </c>
      <c r="B1147" s="57">
        <f>Bil!C182</f>
        <v>171</v>
      </c>
      <c r="C1147" s="57">
        <f>Bil!D182</f>
        <v>756227</v>
      </c>
      <c r="D1147" s="57">
        <f>Bil!E182</f>
        <v>784347</v>
      </c>
      <c r="E1147" s="57">
        <v>0</v>
      </c>
      <c r="F1147" s="57">
        <v>0</v>
      </c>
      <c r="G1147" s="58">
        <f t="shared" si="36"/>
        <v>397561.49100000004</v>
      </c>
      <c r="H1147" s="58">
        <f t="shared" si="35"/>
        <v>0</v>
      </c>
      <c r="I1147" s="59">
        <v>0</v>
      </c>
    </row>
    <row r="1148" spans="1:9">
      <c r="A1148" s="56">
        <v>152</v>
      </c>
      <c r="B1148" s="57">
        <f>Bil!C183</f>
        <v>172</v>
      </c>
      <c r="C1148" s="57">
        <f>Bil!D183</f>
        <v>850146</v>
      </c>
      <c r="D1148" s="57">
        <f>Bil!E183</f>
        <v>968605</v>
      </c>
      <c r="E1148" s="57">
        <v>0</v>
      </c>
      <c r="F1148" s="57">
        <v>0</v>
      </c>
      <c r="G1148" s="58">
        <f t="shared" si="36"/>
        <v>479425.23199999996</v>
      </c>
      <c r="H1148" s="58">
        <f t="shared" si="35"/>
        <v>0</v>
      </c>
      <c r="I1148" s="59">
        <v>0</v>
      </c>
    </row>
    <row r="1149" spans="1:9">
      <c r="A1149" s="56">
        <v>152</v>
      </c>
      <c r="B1149" s="57">
        <f>Bil!C184</f>
        <v>173</v>
      </c>
      <c r="C1149" s="57">
        <f>Bil!D184</f>
        <v>1475</v>
      </c>
      <c r="D1149" s="57">
        <f>Bil!E184</f>
        <v>1596</v>
      </c>
      <c r="E1149" s="57">
        <v>0</v>
      </c>
      <c r="F1149" s="57">
        <v>0</v>
      </c>
      <c r="G1149" s="58">
        <f t="shared" si="36"/>
        <v>807.39099999999996</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1475</v>
      </c>
      <c r="D1152" s="57">
        <f>Bil!E187</f>
        <v>1596</v>
      </c>
      <c r="E1152" s="57">
        <v>0</v>
      </c>
      <c r="F1152" s="57">
        <v>0</v>
      </c>
      <c r="G1152" s="58">
        <f t="shared" si="36"/>
        <v>821.39199999999983</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6500</v>
      </c>
      <c r="D1154" s="57">
        <f>Bil!E189</f>
        <v>100</v>
      </c>
      <c r="E1154" s="57">
        <v>0</v>
      </c>
      <c r="F1154" s="57">
        <v>0</v>
      </c>
      <c r="G1154" s="58">
        <f t="shared" si="36"/>
        <v>1192.5999999999999</v>
      </c>
      <c r="H1154" s="58">
        <f t="shared" ref="H1154:H1217" si="37">ABS(C1154-ROUND(C1154,0))+ABS(D1154-ROUND(D1154,0))</f>
        <v>0</v>
      </c>
      <c r="I1154" s="59">
        <v>0</v>
      </c>
    </row>
    <row r="1155" spans="1:9">
      <c r="A1155" s="56">
        <v>152</v>
      </c>
      <c r="B1155" s="57">
        <f>Bil!C190</f>
        <v>179</v>
      </c>
      <c r="C1155" s="57">
        <f>Bil!D190</f>
        <v>0</v>
      </c>
      <c r="D1155" s="57">
        <f>Bil!E190</f>
        <v>0</v>
      </c>
      <c r="E1155" s="57">
        <v>0</v>
      </c>
      <c r="F1155" s="57">
        <v>0</v>
      </c>
      <c r="G1155" s="58">
        <f t="shared" si="36"/>
        <v>0</v>
      </c>
      <c r="H1155" s="58">
        <f t="shared" si="37"/>
        <v>0</v>
      </c>
      <c r="I1155" s="59">
        <v>0</v>
      </c>
    </row>
    <row r="1156" spans="1:9">
      <c r="A1156" s="56">
        <v>152</v>
      </c>
      <c r="B1156" s="57">
        <f>Bil!C191</f>
        <v>180</v>
      </c>
      <c r="C1156" s="57">
        <f>Bil!D191</f>
        <v>89843</v>
      </c>
      <c r="D1156" s="57">
        <f>Bil!E191</f>
        <v>88698</v>
      </c>
      <c r="E1156" s="57">
        <v>0</v>
      </c>
      <c r="F1156" s="57">
        <v>0</v>
      </c>
      <c r="G1156" s="58">
        <f t="shared" si="36"/>
        <v>48103.02</v>
      </c>
      <c r="H1156" s="58">
        <f t="shared" si="37"/>
        <v>0</v>
      </c>
      <c r="I1156" s="59">
        <v>0</v>
      </c>
    </row>
    <row r="1157" spans="1:9">
      <c r="A1157" s="56">
        <v>152</v>
      </c>
      <c r="B1157" s="57">
        <f>Bil!C192</f>
        <v>181</v>
      </c>
      <c r="C1157" s="57">
        <f>Bil!D192</f>
        <v>819907</v>
      </c>
      <c r="D1157" s="57">
        <f>Bil!E192</f>
        <v>621080</v>
      </c>
      <c r="E1157" s="57">
        <v>0</v>
      </c>
      <c r="F1157" s="57">
        <v>0</v>
      </c>
      <c r="G1157" s="58">
        <f t="shared" si="36"/>
        <v>373234.12699999998</v>
      </c>
      <c r="H1157" s="58">
        <f t="shared" si="37"/>
        <v>0</v>
      </c>
      <c r="I1157" s="59">
        <v>0</v>
      </c>
    </row>
    <row r="1158" spans="1:9">
      <c r="A1158" s="56">
        <v>152</v>
      </c>
      <c r="B1158" s="57">
        <f>Bil!C193</f>
        <v>182</v>
      </c>
      <c r="C1158" s="57">
        <f>Bil!D193</f>
        <v>0</v>
      </c>
      <c r="D1158" s="57">
        <f>Bil!E193</f>
        <v>0</v>
      </c>
      <c r="E1158" s="57">
        <v>0</v>
      </c>
      <c r="F1158" s="57">
        <v>0</v>
      </c>
      <c r="G1158" s="58">
        <f t="shared" si="36"/>
        <v>0</v>
      </c>
      <c r="H1158" s="58">
        <f t="shared" si="37"/>
        <v>0</v>
      </c>
      <c r="I1158" s="59">
        <v>0</v>
      </c>
    </row>
    <row r="1159" spans="1:9">
      <c r="A1159" s="56">
        <v>152</v>
      </c>
      <c r="B1159" s="57">
        <f>Bil!C194</f>
        <v>183</v>
      </c>
      <c r="C1159" s="57">
        <f>Bil!D194</f>
        <v>0</v>
      </c>
      <c r="D1159" s="57">
        <f>Bil!E194</f>
        <v>0</v>
      </c>
      <c r="E1159" s="57">
        <v>0</v>
      </c>
      <c r="F1159" s="57">
        <v>0</v>
      </c>
      <c r="G1159" s="58">
        <f t="shared" si="36"/>
        <v>0</v>
      </c>
      <c r="H1159" s="58">
        <f t="shared" si="37"/>
        <v>0</v>
      </c>
      <c r="I1159" s="59">
        <v>0</v>
      </c>
    </row>
    <row r="1160" spans="1:9">
      <c r="A1160" s="56">
        <v>152</v>
      </c>
      <c r="B1160" s="57">
        <f>Bil!C195</f>
        <v>184</v>
      </c>
      <c r="C1160" s="57">
        <f>Bil!D195</f>
        <v>0</v>
      </c>
      <c r="D1160" s="57">
        <f>Bil!E195</f>
        <v>0</v>
      </c>
      <c r="E1160" s="57">
        <v>0</v>
      </c>
      <c r="F1160" s="57">
        <v>0</v>
      </c>
      <c r="G1160" s="58">
        <f t="shared" si="36"/>
        <v>0</v>
      </c>
      <c r="H1160" s="58">
        <f t="shared" si="37"/>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ref="G1169:G1232" si="38">B1169/1000*C1169+B1169/500*D1169</f>
        <v>0</v>
      </c>
      <c r="H1169" s="58">
        <f t="shared" si="37"/>
        <v>0</v>
      </c>
      <c r="I1169" s="59">
        <v>0</v>
      </c>
    </row>
    <row r="1170" spans="1:9">
      <c r="A1170" s="56">
        <v>152</v>
      </c>
      <c r="B1170" s="57">
        <f>Bil!C205</f>
        <v>194</v>
      </c>
      <c r="C1170" s="57">
        <f>Bil!D205</f>
        <v>0</v>
      </c>
      <c r="D1170" s="57">
        <f>Bil!E205</f>
        <v>0</v>
      </c>
      <c r="E1170" s="57">
        <v>0</v>
      </c>
      <c r="F1170" s="57">
        <v>0</v>
      </c>
      <c r="G1170" s="58">
        <f t="shared" si="38"/>
        <v>0</v>
      </c>
      <c r="H1170" s="58">
        <f t="shared" si="37"/>
        <v>0</v>
      </c>
      <c r="I1170" s="59">
        <v>0</v>
      </c>
    </row>
    <row r="1171" spans="1:9">
      <c r="A1171" s="56">
        <v>152</v>
      </c>
      <c r="B1171" s="57">
        <f>Bil!C206</f>
        <v>195</v>
      </c>
      <c r="C1171" s="57">
        <f>Bil!D206</f>
        <v>0</v>
      </c>
      <c r="D1171" s="57">
        <f>Bil!E206</f>
        <v>0</v>
      </c>
      <c r="E1171" s="57">
        <v>0</v>
      </c>
      <c r="F1171" s="57">
        <v>0</v>
      </c>
      <c r="G1171" s="58">
        <f t="shared" si="38"/>
        <v>0</v>
      </c>
      <c r="H1171" s="58">
        <f t="shared" si="37"/>
        <v>0</v>
      </c>
      <c r="I1171" s="59">
        <v>0</v>
      </c>
    </row>
    <row r="1172" spans="1:9">
      <c r="A1172" s="56">
        <v>152</v>
      </c>
      <c r="B1172" s="57">
        <f>Bil!C207</f>
        <v>196</v>
      </c>
      <c r="C1172" s="57">
        <f>Bil!D207</f>
        <v>0</v>
      </c>
      <c r="D1172" s="57">
        <f>Bil!E207</f>
        <v>0</v>
      </c>
      <c r="E1172" s="57">
        <v>0</v>
      </c>
      <c r="F1172" s="57">
        <v>0</v>
      </c>
      <c r="G1172" s="58">
        <f t="shared" si="38"/>
        <v>0</v>
      </c>
      <c r="H1172" s="58">
        <f t="shared" si="37"/>
        <v>0</v>
      </c>
      <c r="I1172" s="59">
        <v>0</v>
      </c>
    </row>
    <row r="1173" spans="1:9">
      <c r="A1173" s="56">
        <v>152</v>
      </c>
      <c r="B1173" s="57">
        <f>Bil!C208</f>
        <v>197</v>
      </c>
      <c r="C1173" s="57">
        <f>Bil!D208</f>
        <v>0</v>
      </c>
      <c r="D1173" s="57">
        <f>Bil!E208</f>
        <v>0</v>
      </c>
      <c r="E1173" s="57">
        <v>0</v>
      </c>
      <c r="F1173" s="57">
        <v>0</v>
      </c>
      <c r="G1173" s="58">
        <f t="shared" si="38"/>
        <v>0</v>
      </c>
      <c r="H1173" s="58">
        <f t="shared" si="37"/>
        <v>0</v>
      </c>
      <c r="I1173" s="59">
        <v>0</v>
      </c>
    </row>
    <row r="1174" spans="1:9">
      <c r="A1174" s="56">
        <v>152</v>
      </c>
      <c r="B1174" s="57">
        <f>Bil!C209</f>
        <v>198</v>
      </c>
      <c r="C1174" s="57">
        <f>Bil!D209</f>
        <v>0</v>
      </c>
      <c r="D1174" s="57">
        <f>Bil!E209</f>
        <v>0</v>
      </c>
      <c r="E1174" s="57">
        <v>0</v>
      </c>
      <c r="F1174" s="57">
        <v>0</v>
      </c>
      <c r="G1174" s="58">
        <f t="shared" si="38"/>
        <v>0</v>
      </c>
      <c r="H1174" s="58">
        <f t="shared" si="37"/>
        <v>0</v>
      </c>
      <c r="I1174" s="59">
        <v>0</v>
      </c>
    </row>
    <row r="1175" spans="1:9">
      <c r="A1175" s="56">
        <v>152</v>
      </c>
      <c r="B1175" s="57">
        <f>Bil!C210</f>
        <v>199</v>
      </c>
      <c r="C1175" s="57">
        <f>Bil!D210</f>
        <v>0</v>
      </c>
      <c r="D1175" s="57">
        <f>Bil!E210</f>
        <v>0</v>
      </c>
      <c r="E1175" s="57">
        <v>0</v>
      </c>
      <c r="F1175" s="57">
        <v>0</v>
      </c>
      <c r="G1175" s="58">
        <f t="shared" si="38"/>
        <v>0</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0</v>
      </c>
      <c r="D1180" s="57">
        <f>Bil!E215</f>
        <v>0</v>
      </c>
      <c r="E1180" s="57">
        <v>0</v>
      </c>
      <c r="F1180" s="57">
        <v>0</v>
      </c>
      <c r="G1180" s="58">
        <f t="shared" si="38"/>
        <v>0</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0</v>
      </c>
      <c r="D1182" s="57">
        <f>Bil!E217</f>
        <v>0</v>
      </c>
      <c r="E1182" s="57">
        <v>0</v>
      </c>
      <c r="F1182" s="57">
        <v>0</v>
      </c>
      <c r="G1182" s="58">
        <f t="shared" si="38"/>
        <v>0</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0</v>
      </c>
      <c r="D1202" s="57">
        <f>Bil!E237</f>
        <v>0</v>
      </c>
      <c r="E1202" s="57">
        <v>0</v>
      </c>
      <c r="F1202" s="57">
        <v>0</v>
      </c>
      <c r="G1202" s="58">
        <f t="shared" si="38"/>
        <v>0</v>
      </c>
      <c r="H1202" s="58">
        <f t="shared" si="37"/>
        <v>0</v>
      </c>
      <c r="I1202" s="59">
        <v>0</v>
      </c>
    </row>
    <row r="1203" spans="1:9">
      <c r="A1203" s="56">
        <v>152</v>
      </c>
      <c r="B1203" s="57">
        <f>Bil!C238</f>
        <v>227</v>
      </c>
      <c r="C1203" s="57">
        <f>Bil!D238</f>
        <v>0</v>
      </c>
      <c r="D1203" s="57">
        <f>Bil!E238</f>
        <v>0</v>
      </c>
      <c r="E1203" s="57">
        <v>0</v>
      </c>
      <c r="F1203" s="57">
        <v>0</v>
      </c>
      <c r="G1203" s="58">
        <f t="shared" si="38"/>
        <v>0</v>
      </c>
      <c r="H1203" s="58">
        <f t="shared" si="37"/>
        <v>0</v>
      </c>
      <c r="I1203" s="59">
        <v>0</v>
      </c>
    </row>
    <row r="1204" spans="1:9">
      <c r="A1204" s="56">
        <v>152</v>
      </c>
      <c r="B1204" s="57">
        <f>Bil!C239</f>
        <v>228</v>
      </c>
      <c r="C1204" s="57">
        <f>Bil!D239</f>
        <v>0</v>
      </c>
      <c r="D1204" s="57">
        <f>Bil!E239</f>
        <v>0</v>
      </c>
      <c r="E1204" s="57">
        <v>0</v>
      </c>
      <c r="F1204" s="57">
        <v>0</v>
      </c>
      <c r="G1204" s="58">
        <f t="shared" si="38"/>
        <v>0</v>
      </c>
      <c r="H1204" s="58">
        <f t="shared" si="37"/>
        <v>0</v>
      </c>
      <c r="I1204" s="59">
        <v>0</v>
      </c>
    </row>
    <row r="1205" spans="1:9">
      <c r="A1205" s="56">
        <v>152</v>
      </c>
      <c r="B1205" s="57">
        <f>Bil!C240</f>
        <v>229</v>
      </c>
      <c r="C1205" s="57">
        <f>Bil!D240</f>
        <v>30569947</v>
      </c>
      <c r="D1205" s="57">
        <f>Bil!E240</f>
        <v>30635463</v>
      </c>
      <c r="E1205" s="57">
        <v>0</v>
      </c>
      <c r="F1205" s="57">
        <v>0</v>
      </c>
      <c r="G1205" s="58">
        <f t="shared" si="38"/>
        <v>21031559.917000003</v>
      </c>
      <c r="H1205" s="58">
        <f t="shared" si="37"/>
        <v>0</v>
      </c>
      <c r="I1205" s="59">
        <v>0</v>
      </c>
    </row>
    <row r="1206" spans="1:9">
      <c r="A1206" s="56">
        <v>152</v>
      </c>
      <c r="B1206" s="57">
        <f>Bil!C241</f>
        <v>230</v>
      </c>
      <c r="C1206" s="57">
        <f>Bil!D241</f>
        <v>30298353</v>
      </c>
      <c r="D1206" s="57">
        <f>Bil!E241</f>
        <v>30241691</v>
      </c>
      <c r="E1206" s="57">
        <v>0</v>
      </c>
      <c r="F1206" s="57">
        <v>0</v>
      </c>
      <c r="G1206" s="58">
        <f t="shared" si="38"/>
        <v>20879799.050000001</v>
      </c>
      <c r="H1206" s="58">
        <f t="shared" si="37"/>
        <v>0</v>
      </c>
      <c r="I1206" s="59">
        <v>0</v>
      </c>
    </row>
    <row r="1207" spans="1:9">
      <c r="A1207" s="56">
        <v>152</v>
      </c>
      <c r="B1207" s="57">
        <f>Bil!C242</f>
        <v>231</v>
      </c>
      <c r="C1207" s="57">
        <f>Bil!D242</f>
        <v>30298353</v>
      </c>
      <c r="D1207" s="57">
        <f>Bil!E242</f>
        <v>30241691</v>
      </c>
      <c r="E1207" s="57">
        <v>0</v>
      </c>
      <c r="F1207" s="57">
        <v>0</v>
      </c>
      <c r="G1207" s="58">
        <f t="shared" si="38"/>
        <v>20970580.785</v>
      </c>
      <c r="H1207" s="58">
        <f t="shared" si="37"/>
        <v>0</v>
      </c>
      <c r="I1207" s="59">
        <v>0</v>
      </c>
    </row>
    <row r="1208" spans="1:9">
      <c r="A1208" s="56">
        <v>152</v>
      </c>
      <c r="B1208" s="57">
        <f>Bil!C243</f>
        <v>232</v>
      </c>
      <c r="C1208" s="57">
        <f>Bil!D243</f>
        <v>27400790</v>
      </c>
      <c r="D1208" s="57">
        <f>Bil!E243</f>
        <v>27344128</v>
      </c>
      <c r="E1208" s="57">
        <v>0</v>
      </c>
      <c r="F1208" s="57">
        <v>0</v>
      </c>
      <c r="G1208" s="58">
        <f t="shared" si="38"/>
        <v>19044658.672000002</v>
      </c>
      <c r="H1208" s="58">
        <f t="shared" si="37"/>
        <v>0</v>
      </c>
      <c r="I1208" s="59">
        <v>0</v>
      </c>
    </row>
    <row r="1209" spans="1:9">
      <c r="A1209" s="56">
        <v>152</v>
      </c>
      <c r="B1209" s="57">
        <f>Bil!C244</f>
        <v>233</v>
      </c>
      <c r="C1209" s="57">
        <f>Bil!D244</f>
        <v>2897563</v>
      </c>
      <c r="D1209" s="57">
        <f>Bil!E244</f>
        <v>2897563</v>
      </c>
      <c r="E1209" s="57">
        <v>0</v>
      </c>
      <c r="F1209" s="57">
        <v>0</v>
      </c>
      <c r="G1209" s="58">
        <f t="shared" si="38"/>
        <v>2025396.537</v>
      </c>
      <c r="H1209" s="58">
        <f t="shared" si="37"/>
        <v>0</v>
      </c>
      <c r="I1209" s="59">
        <v>0</v>
      </c>
    </row>
    <row r="1210" spans="1:9">
      <c r="A1210" s="56">
        <v>152</v>
      </c>
      <c r="B1210" s="57">
        <f>Bil!C245</f>
        <v>234</v>
      </c>
      <c r="C1210" s="57">
        <f>Bil!D245</f>
        <v>0</v>
      </c>
      <c r="D1210" s="57">
        <f>Bil!E245</f>
        <v>0</v>
      </c>
      <c r="E1210" s="57">
        <v>0</v>
      </c>
      <c r="F1210" s="57">
        <v>0</v>
      </c>
      <c r="G1210" s="58">
        <f t="shared" si="38"/>
        <v>0</v>
      </c>
      <c r="H1210" s="58">
        <f t="shared" si="37"/>
        <v>0</v>
      </c>
      <c r="I1210" s="59">
        <v>0</v>
      </c>
    </row>
    <row r="1211" spans="1:9">
      <c r="A1211" s="56">
        <v>152</v>
      </c>
      <c r="B1211" s="57">
        <f>Bil!C246</f>
        <v>235</v>
      </c>
      <c r="C1211" s="57">
        <f>Bil!D246</f>
        <v>0</v>
      </c>
      <c r="D1211" s="57">
        <f>Bil!E246</f>
        <v>0</v>
      </c>
      <c r="E1211" s="57">
        <v>0</v>
      </c>
      <c r="F1211" s="57">
        <v>0</v>
      </c>
      <c r="G1211" s="58">
        <f t="shared" si="38"/>
        <v>0</v>
      </c>
      <c r="H1211" s="58">
        <f t="shared" si="37"/>
        <v>0</v>
      </c>
      <c r="I1211" s="59">
        <v>0</v>
      </c>
    </row>
    <row r="1212" spans="1:9">
      <c r="A1212" s="56">
        <v>152</v>
      </c>
      <c r="B1212" s="57">
        <f>Bil!C247</f>
        <v>236</v>
      </c>
      <c r="C1212" s="57">
        <f>Bil!D247</f>
        <v>0</v>
      </c>
      <c r="D1212" s="57">
        <f>Bil!E247</f>
        <v>0</v>
      </c>
      <c r="E1212" s="57">
        <v>0</v>
      </c>
      <c r="F1212" s="57">
        <v>0</v>
      </c>
      <c r="G1212" s="58">
        <f t="shared" si="38"/>
        <v>0</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135534</v>
      </c>
      <c r="D1214" s="57">
        <f>Bil!E249</f>
        <v>1105324</v>
      </c>
      <c r="E1214" s="57">
        <v>0</v>
      </c>
      <c r="F1214" s="57">
        <v>0</v>
      </c>
      <c r="G1214" s="58">
        <f t="shared" si="38"/>
        <v>558391.31599999988</v>
      </c>
      <c r="H1214" s="58">
        <f t="shared" si="37"/>
        <v>0</v>
      </c>
      <c r="I1214" s="59">
        <v>0</v>
      </c>
    </row>
    <row r="1215" spans="1:9">
      <c r="A1215" s="56">
        <v>152</v>
      </c>
      <c r="B1215" s="57">
        <f>Bil!C250</f>
        <v>239</v>
      </c>
      <c r="C1215" s="57">
        <f>Bil!D250</f>
        <v>135534</v>
      </c>
      <c r="D1215" s="57">
        <f>Bil!E250</f>
        <v>1105324</v>
      </c>
      <c r="E1215" s="57">
        <v>0</v>
      </c>
      <c r="F1215" s="57">
        <v>0</v>
      </c>
      <c r="G1215" s="58">
        <f t="shared" si="38"/>
        <v>560737.49800000002</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115646</v>
      </c>
      <c r="D1218" s="57">
        <f>Bil!E253</f>
        <v>866987</v>
      </c>
      <c r="E1218" s="57">
        <v>0</v>
      </c>
      <c r="F1218" s="57">
        <v>0</v>
      </c>
      <c r="G1218" s="58">
        <f t="shared" si="38"/>
        <v>447608.04</v>
      </c>
      <c r="H1218" s="58">
        <f t="shared" ref="H1218:H1281" si="39">ABS(C1218-ROUND(C1218,0))+ABS(D1218-ROUND(D1218,0))</f>
        <v>0</v>
      </c>
      <c r="I1218" s="59">
        <v>0</v>
      </c>
    </row>
    <row r="1219" spans="1:9">
      <c r="A1219" s="56">
        <v>152</v>
      </c>
      <c r="B1219" s="57">
        <f>Bil!C254</f>
        <v>243</v>
      </c>
      <c r="C1219" s="57">
        <f>Bil!D254</f>
        <v>0</v>
      </c>
      <c r="D1219" s="57">
        <f>Bil!E254</f>
        <v>0</v>
      </c>
      <c r="E1219" s="57">
        <v>0</v>
      </c>
      <c r="F1219" s="57">
        <v>0</v>
      </c>
      <c r="G1219" s="58">
        <f t="shared" si="38"/>
        <v>0</v>
      </c>
      <c r="H1219" s="58">
        <f t="shared" si="39"/>
        <v>0</v>
      </c>
      <c r="I1219" s="59">
        <v>0</v>
      </c>
    </row>
    <row r="1220" spans="1:9">
      <c r="A1220" s="56">
        <v>152</v>
      </c>
      <c r="B1220" s="57">
        <f>Bil!C255</f>
        <v>244</v>
      </c>
      <c r="C1220" s="57">
        <f>Bil!D255</f>
        <v>115646</v>
      </c>
      <c r="D1220" s="57">
        <f>Bil!E255</f>
        <v>866987</v>
      </c>
      <c r="E1220" s="57">
        <v>0</v>
      </c>
      <c r="F1220" s="57">
        <v>0</v>
      </c>
      <c r="G1220" s="58">
        <f t="shared" si="38"/>
        <v>451307.28</v>
      </c>
      <c r="H1220" s="58">
        <f t="shared" si="39"/>
        <v>0</v>
      </c>
      <c r="I1220" s="59">
        <v>0</v>
      </c>
    </row>
    <row r="1221" spans="1:9">
      <c r="A1221" s="56">
        <v>152</v>
      </c>
      <c r="B1221" s="57">
        <f>Bil!C256</f>
        <v>245</v>
      </c>
      <c r="C1221" s="57">
        <f>Bil!D256</f>
        <v>0</v>
      </c>
      <c r="D1221" s="57">
        <f>Bil!E256</f>
        <v>0</v>
      </c>
      <c r="E1221" s="57">
        <v>0</v>
      </c>
      <c r="F1221" s="57">
        <v>0</v>
      </c>
      <c r="G1221" s="58">
        <f t="shared" si="38"/>
        <v>0</v>
      </c>
      <c r="H1221" s="58">
        <f t="shared" si="39"/>
        <v>0</v>
      </c>
      <c r="I1221" s="59">
        <v>0</v>
      </c>
    </row>
    <row r="1222" spans="1:9">
      <c r="A1222" s="56">
        <v>152</v>
      </c>
      <c r="B1222" s="57">
        <f>Bil!C257</f>
        <v>246</v>
      </c>
      <c r="C1222" s="57">
        <f>Bil!D257</f>
        <v>251706</v>
      </c>
      <c r="D1222" s="57">
        <f>Bil!E257</f>
        <v>155435</v>
      </c>
      <c r="E1222" s="57">
        <v>0</v>
      </c>
      <c r="F1222" s="57">
        <v>0</v>
      </c>
      <c r="G1222" s="58">
        <f t="shared" si="38"/>
        <v>138393.696</v>
      </c>
      <c r="H1222" s="58">
        <f t="shared" si="39"/>
        <v>0</v>
      </c>
      <c r="I1222" s="59">
        <v>0</v>
      </c>
    </row>
    <row r="1223" spans="1:9">
      <c r="A1223" s="56">
        <v>152</v>
      </c>
      <c r="B1223" s="57">
        <f>Bil!C258</f>
        <v>247</v>
      </c>
      <c r="C1223" s="57">
        <f>Bil!D258</f>
        <v>0</v>
      </c>
      <c r="D1223" s="57">
        <f>Bil!E258</f>
        <v>0</v>
      </c>
      <c r="E1223" s="57">
        <v>0</v>
      </c>
      <c r="F1223" s="57">
        <v>0</v>
      </c>
      <c r="G1223" s="58">
        <f t="shared" si="38"/>
        <v>0</v>
      </c>
      <c r="H1223" s="58">
        <f t="shared" si="39"/>
        <v>0</v>
      </c>
      <c r="I1223" s="59">
        <v>0</v>
      </c>
    </row>
    <row r="1224" spans="1:9">
      <c r="A1224" s="56">
        <v>152</v>
      </c>
      <c r="B1224" s="57">
        <f>Bil!C259</f>
        <v>248</v>
      </c>
      <c r="C1224" s="57">
        <f>Bil!D259</f>
        <v>0</v>
      </c>
      <c r="D1224" s="57">
        <f>Bil!E259</f>
        <v>0</v>
      </c>
      <c r="E1224" s="57">
        <v>0</v>
      </c>
      <c r="F1224" s="57">
        <v>0</v>
      </c>
      <c r="G1224" s="58">
        <f t="shared" si="38"/>
        <v>0</v>
      </c>
      <c r="H1224" s="58">
        <f t="shared" si="39"/>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336442</v>
      </c>
      <c r="D1226" s="57">
        <f>Bil!E261</f>
        <v>1481903</v>
      </c>
      <c r="E1226" s="57">
        <v>0</v>
      </c>
      <c r="F1226" s="57">
        <v>0</v>
      </c>
      <c r="G1226" s="58">
        <f t="shared" si="38"/>
        <v>825062</v>
      </c>
      <c r="H1226" s="58">
        <f t="shared" si="39"/>
        <v>0</v>
      </c>
      <c r="I1226" s="59">
        <v>0</v>
      </c>
    </row>
    <row r="1227" spans="1:9">
      <c r="A1227" s="56">
        <v>152</v>
      </c>
      <c r="B1227" s="57">
        <f>Bil!C262</f>
        <v>251</v>
      </c>
      <c r="C1227" s="57">
        <f>Bil!D262</f>
        <v>336442</v>
      </c>
      <c r="D1227" s="57">
        <f>Bil!E262</f>
        <v>1481903</v>
      </c>
      <c r="E1227" s="57">
        <v>0</v>
      </c>
      <c r="F1227" s="57">
        <v>0</v>
      </c>
      <c r="G1227" s="58">
        <f t="shared" si="38"/>
        <v>828362.24800000002</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251705</v>
      </c>
      <c r="D1230" s="57">
        <f>Bil!E266</f>
        <v>910314</v>
      </c>
      <c r="E1230" s="57">
        <v>0</v>
      </c>
      <c r="F1230" s="57">
        <v>0</v>
      </c>
      <c r="G1230" s="58">
        <f t="shared" si="38"/>
        <v>526372.58199999994</v>
      </c>
      <c r="H1230" s="58">
        <f t="shared" si="39"/>
        <v>0</v>
      </c>
      <c r="I1230" s="59">
        <v>0</v>
      </c>
    </row>
    <row r="1231" spans="1:9">
      <c r="A1231" s="56">
        <v>152</v>
      </c>
      <c r="B1231" s="57">
        <f>Bil!C267</f>
        <v>255</v>
      </c>
      <c r="C1231" s="57">
        <f>Bil!D267</f>
        <v>0</v>
      </c>
      <c r="D1231" s="57">
        <f>Bil!E267</f>
        <v>0</v>
      </c>
      <c r="E1231" s="57">
        <v>0</v>
      </c>
      <c r="F1231" s="57">
        <v>0</v>
      </c>
      <c r="G1231" s="58">
        <f t="shared" si="38"/>
        <v>0</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0</v>
      </c>
      <c r="D1233" s="57">
        <f>Bil!E269</f>
        <v>0</v>
      </c>
      <c r="E1233" s="57">
        <v>0</v>
      </c>
      <c r="F1233" s="57">
        <v>0</v>
      </c>
      <c r="G1233" s="58">
        <f t="shared" ref="G1233:G1296" si="40">B1233/1000*C1233+B1233/500*D1233</f>
        <v>0</v>
      </c>
      <c r="H1233" s="58">
        <f t="shared" si="39"/>
        <v>0</v>
      </c>
      <c r="I1233" s="59">
        <v>0</v>
      </c>
    </row>
    <row r="1234" spans="1:9">
      <c r="A1234" s="56">
        <v>152</v>
      </c>
      <c r="B1234" s="57">
        <f>Bil!C270</f>
        <v>258</v>
      </c>
      <c r="C1234" s="57">
        <f>Bil!D270</f>
        <v>64576</v>
      </c>
      <c r="D1234" s="57">
        <f>Bil!E270</f>
        <v>52592</v>
      </c>
      <c r="E1234" s="57">
        <v>0</v>
      </c>
      <c r="F1234" s="57">
        <v>0</v>
      </c>
      <c r="G1234" s="58">
        <f t="shared" si="40"/>
        <v>43798.080000000002</v>
      </c>
      <c r="H1234" s="58">
        <f t="shared" si="39"/>
        <v>0</v>
      </c>
      <c r="I1234" s="59">
        <v>0</v>
      </c>
    </row>
    <row r="1235" spans="1:9">
      <c r="A1235" s="56">
        <v>152</v>
      </c>
      <c r="B1235" s="57">
        <f>Bil!C271</f>
        <v>259</v>
      </c>
      <c r="C1235" s="57">
        <f>Bil!D271</f>
        <v>0</v>
      </c>
      <c r="D1235" s="57">
        <f>Bil!E271</f>
        <v>0</v>
      </c>
      <c r="E1235" s="57">
        <v>0</v>
      </c>
      <c r="F1235" s="57">
        <v>0</v>
      </c>
      <c r="G1235" s="58">
        <f t="shared" si="40"/>
        <v>0</v>
      </c>
      <c r="H1235" s="58">
        <f t="shared" si="39"/>
        <v>0</v>
      </c>
      <c r="I1235" s="59">
        <v>0</v>
      </c>
    </row>
    <row r="1236" spans="1:9">
      <c r="A1236" s="56">
        <v>152</v>
      </c>
      <c r="B1236" s="57">
        <f>Bil!C272</f>
        <v>260</v>
      </c>
      <c r="C1236" s="57">
        <f>Bil!D272</f>
        <v>0</v>
      </c>
      <c r="D1236" s="57">
        <f>Bil!E272</f>
        <v>0</v>
      </c>
      <c r="E1236" s="57">
        <v>0</v>
      </c>
      <c r="F1236" s="57">
        <v>0</v>
      </c>
      <c r="G1236" s="58">
        <f t="shared" si="40"/>
        <v>0</v>
      </c>
      <c r="H1236" s="58">
        <f t="shared" si="39"/>
        <v>0</v>
      </c>
      <c r="I1236" s="59">
        <v>0</v>
      </c>
    </row>
    <row r="1237" spans="1:9">
      <c r="A1237" s="56">
        <v>152</v>
      </c>
      <c r="B1237" s="57">
        <f>Bil!C273</f>
        <v>261</v>
      </c>
      <c r="C1237" s="57">
        <f>Bil!D273</f>
        <v>6500</v>
      </c>
      <c r="D1237" s="57">
        <f>Bil!E273</f>
        <v>2800</v>
      </c>
      <c r="E1237" s="57">
        <v>0</v>
      </c>
      <c r="F1237" s="57">
        <v>0</v>
      </c>
      <c r="G1237" s="58">
        <f t="shared" si="40"/>
        <v>3158.1000000000004</v>
      </c>
      <c r="H1237" s="58">
        <f t="shared" si="39"/>
        <v>0</v>
      </c>
      <c r="I1237" s="59">
        <v>0</v>
      </c>
    </row>
    <row r="1238" spans="1:9">
      <c r="A1238" s="56">
        <v>152</v>
      </c>
      <c r="B1238" s="57">
        <f>Bil!C274</f>
        <v>262</v>
      </c>
      <c r="C1238" s="57">
        <f>Bil!D274</f>
        <v>0</v>
      </c>
      <c r="D1238" s="57">
        <f>Bil!E274</f>
        <v>0</v>
      </c>
      <c r="E1238" s="57">
        <v>0</v>
      </c>
      <c r="F1238" s="57">
        <v>0</v>
      </c>
      <c r="G1238" s="58">
        <f t="shared" si="40"/>
        <v>0</v>
      </c>
      <c r="H1238" s="58">
        <f t="shared" si="39"/>
        <v>0</v>
      </c>
      <c r="I1238" s="59">
        <v>0</v>
      </c>
    </row>
    <row r="1239" spans="1:9">
      <c r="A1239" s="56">
        <v>152</v>
      </c>
      <c r="B1239" s="57">
        <f>Bil!C275</f>
        <v>263</v>
      </c>
      <c r="C1239" s="57">
        <f>Bil!D275</f>
        <v>0</v>
      </c>
      <c r="D1239" s="57">
        <f>Bil!E275</f>
        <v>0</v>
      </c>
      <c r="E1239" s="57">
        <v>0</v>
      </c>
      <c r="F1239" s="57">
        <v>0</v>
      </c>
      <c r="G1239" s="58">
        <f t="shared" si="40"/>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754879</v>
      </c>
      <c r="E1256" s="57">
        <v>0</v>
      </c>
      <c r="F1256" s="57">
        <v>0</v>
      </c>
      <c r="G1256" s="58">
        <f t="shared" si="40"/>
        <v>422732.24000000005</v>
      </c>
      <c r="H1256" s="58">
        <f t="shared" si="39"/>
        <v>0</v>
      </c>
      <c r="I1256" s="59">
        <v>0</v>
      </c>
    </row>
    <row r="1257" spans="1:9">
      <c r="A1257" s="56">
        <v>152</v>
      </c>
      <c r="B1257" s="57">
        <f>Bil!C293</f>
        <v>281</v>
      </c>
      <c r="C1257" s="57">
        <f>Bil!D293</f>
        <v>102458</v>
      </c>
      <c r="D1257" s="57">
        <f>Bil!E293</f>
        <v>110504</v>
      </c>
      <c r="E1257" s="57">
        <v>0</v>
      </c>
      <c r="F1257" s="57">
        <v>0</v>
      </c>
      <c r="G1257" s="58">
        <f t="shared" si="40"/>
        <v>90893.946000000011</v>
      </c>
      <c r="H1257" s="58">
        <f t="shared" si="39"/>
        <v>0</v>
      </c>
      <c r="I1257" s="59">
        <v>0</v>
      </c>
    </row>
    <row r="1258" spans="1:9">
      <c r="A1258" s="56">
        <v>152</v>
      </c>
      <c r="B1258" s="57">
        <f>Bil!C294</f>
        <v>282</v>
      </c>
      <c r="C1258" s="57">
        <f>Bil!D294</f>
        <v>1601733</v>
      </c>
      <c r="D1258" s="57">
        <f>Bil!E294</f>
        <v>1732842</v>
      </c>
      <c r="E1258" s="57">
        <v>0</v>
      </c>
      <c r="F1258" s="57">
        <v>0</v>
      </c>
      <c r="G1258" s="58">
        <f t="shared" si="40"/>
        <v>1429011.5939999998</v>
      </c>
      <c r="H1258" s="58">
        <f t="shared" si="39"/>
        <v>0</v>
      </c>
      <c r="I1258" s="59">
        <v>0</v>
      </c>
    </row>
    <row r="1259" spans="1:9">
      <c r="A1259" s="56">
        <v>152</v>
      </c>
      <c r="B1259" s="57">
        <f>Bil!C295</f>
        <v>283</v>
      </c>
      <c r="C1259" s="57">
        <f>Bil!D295</f>
        <v>53693</v>
      </c>
      <c r="D1259" s="57">
        <f>Bil!E295</f>
        <v>47202</v>
      </c>
      <c r="E1259" s="57">
        <v>0</v>
      </c>
      <c r="F1259" s="57">
        <v>0</v>
      </c>
      <c r="G1259" s="58">
        <f t="shared" si="40"/>
        <v>41911.451000000001</v>
      </c>
      <c r="H1259" s="58">
        <f t="shared" si="39"/>
        <v>0</v>
      </c>
      <c r="I1259" s="59">
        <v>0</v>
      </c>
    </row>
    <row r="1260" spans="1:9">
      <c r="A1260" s="56">
        <v>152</v>
      </c>
      <c r="B1260" s="57">
        <f>Bil!C296</f>
        <v>284</v>
      </c>
      <c r="C1260" s="57">
        <f>Bil!D296</f>
        <v>766215</v>
      </c>
      <c r="D1260" s="57">
        <f>Bil!E296</f>
        <v>573878</v>
      </c>
      <c r="E1260" s="57">
        <v>0</v>
      </c>
      <c r="F1260" s="57">
        <v>0</v>
      </c>
      <c r="G1260" s="58">
        <f t="shared" si="40"/>
        <v>543567.76399999997</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0</v>
      </c>
      <c r="D1264" s="57">
        <f>Bil!E300</f>
        <v>0</v>
      </c>
      <c r="E1264" s="57">
        <v>0</v>
      </c>
      <c r="F1264" s="57">
        <v>0</v>
      </c>
      <c r="G1264" s="58">
        <f t="shared" si="40"/>
        <v>0</v>
      </c>
      <c r="H1264" s="58">
        <f t="shared" si="39"/>
        <v>0</v>
      </c>
      <c r="I1264" s="59">
        <v>0</v>
      </c>
    </row>
    <row r="1265" spans="1:9">
      <c r="A1265" s="56">
        <v>152</v>
      </c>
      <c r="B1265" s="57">
        <f>Bil!C301</f>
        <v>289</v>
      </c>
      <c r="C1265" s="57">
        <f>Bil!D301</f>
        <v>21215</v>
      </c>
      <c r="D1265" s="57">
        <f>Bil!E301</f>
        <v>45813</v>
      </c>
      <c r="E1265" s="57">
        <v>0</v>
      </c>
      <c r="F1265" s="57">
        <v>0</v>
      </c>
      <c r="G1265" s="58">
        <f t="shared" si="40"/>
        <v>32611.048999999995</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68628</v>
      </c>
      <c r="D1267" s="57">
        <f>Bil!E303</f>
        <v>42885</v>
      </c>
      <c r="E1267" s="57">
        <v>0</v>
      </c>
      <c r="F1267" s="57">
        <v>0</v>
      </c>
      <c r="G1267" s="58">
        <f t="shared" si="40"/>
        <v>44929.817999999999</v>
      </c>
      <c r="H1267" s="58">
        <f t="shared" si="39"/>
        <v>0</v>
      </c>
      <c r="I1267" s="59">
        <v>0</v>
      </c>
    </row>
    <row r="1268" spans="1:9">
      <c r="A1268" s="56">
        <v>152</v>
      </c>
      <c r="B1268" s="57">
        <f>Bil!C304</f>
        <v>292</v>
      </c>
      <c r="C1268" s="57">
        <f>Bil!D304</f>
        <v>0</v>
      </c>
      <c r="D1268" s="57">
        <f>Bil!E304</f>
        <v>0</v>
      </c>
      <c r="E1268" s="57">
        <v>0</v>
      </c>
      <c r="F1268" s="57">
        <v>0</v>
      </c>
      <c r="G1268" s="58">
        <f t="shared" si="40"/>
        <v>0</v>
      </c>
      <c r="H1268" s="58">
        <f t="shared" si="39"/>
        <v>0</v>
      </c>
      <c r="I1268" s="59">
        <v>0</v>
      </c>
    </row>
    <row r="1269" spans="1:9">
      <c r="A1269" s="56">
        <v>152</v>
      </c>
      <c r="B1269" s="57">
        <f>Bil!C305</f>
        <v>293</v>
      </c>
      <c r="C1269" s="57">
        <f>Bil!D305</f>
        <v>0</v>
      </c>
      <c r="D1269" s="57">
        <f>Bil!E305</f>
        <v>0</v>
      </c>
      <c r="E1269" s="57">
        <v>0</v>
      </c>
      <c r="F1269" s="57">
        <v>0</v>
      </c>
      <c r="G1269" s="58">
        <f t="shared" si="40"/>
        <v>0</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0</v>
      </c>
      <c r="D1271" s="57">
        <f>Bil!E307</f>
        <v>0</v>
      </c>
      <c r="E1271" s="57">
        <v>0</v>
      </c>
      <c r="F1271" s="57">
        <v>0</v>
      </c>
      <c r="G1271" s="58">
        <f t="shared" si="40"/>
        <v>0</v>
      </c>
      <c r="H1271" s="58">
        <f t="shared" si="39"/>
        <v>0</v>
      </c>
      <c r="I1271" s="59">
        <v>0</v>
      </c>
    </row>
    <row r="1272" spans="1:9">
      <c r="A1272" s="56">
        <v>152</v>
      </c>
      <c r="B1272" s="57">
        <f>Bil!C308</f>
        <v>296</v>
      </c>
      <c r="C1272" s="57">
        <f>Bil!D308</f>
        <v>0</v>
      </c>
      <c r="D1272" s="57">
        <f>Bil!E308</f>
        <v>0</v>
      </c>
      <c r="E1272" s="57">
        <v>0</v>
      </c>
      <c r="F1272" s="57">
        <v>0</v>
      </c>
      <c r="G1272" s="58">
        <f t="shared" si="40"/>
        <v>0</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v>0</v>
      </c>
    </row>
    <row r="1283" spans="1:9">
      <c r="A1283" s="56">
        <v>152</v>
      </c>
      <c r="B1283" s="57">
        <f>Bil!C319</f>
        <v>307</v>
      </c>
      <c r="C1283" s="57">
        <f>Bil!D319</f>
        <v>0</v>
      </c>
      <c r="D1283" s="57">
        <f>Bil!E319</f>
        <v>0</v>
      </c>
      <c r="E1283" s="57">
        <v>0</v>
      </c>
      <c r="F1283" s="57">
        <v>0</v>
      </c>
      <c r="G1283" s="58">
        <f t="shared" si="40"/>
        <v>0</v>
      </c>
      <c r="H1283" s="58">
        <f t="shared" si="41"/>
        <v>0</v>
      </c>
      <c r="I1283" s="59">
        <v>0</v>
      </c>
    </row>
    <row r="1284" spans="1:9">
      <c r="A1284" s="56">
        <v>152</v>
      </c>
      <c r="B1284" s="57">
        <f>Bil!C320</f>
        <v>308</v>
      </c>
      <c r="C1284" s="57">
        <f>Bil!D320</f>
        <v>0</v>
      </c>
      <c r="D1284" s="57">
        <f>Bil!E320</f>
        <v>0</v>
      </c>
      <c r="E1284" s="57">
        <v>0</v>
      </c>
      <c r="F1284" s="57">
        <v>0</v>
      </c>
      <c r="G1284" s="58">
        <f t="shared" si="40"/>
        <v>0</v>
      </c>
      <c r="H1284" s="58">
        <f t="shared" si="41"/>
        <v>0</v>
      </c>
      <c r="I1284" s="59">
        <v>0</v>
      </c>
    </row>
    <row r="1285" spans="1:9">
      <c r="A1285" s="56">
        <v>152</v>
      </c>
      <c r="B1285" s="57">
        <f>Bil!C321</f>
        <v>309</v>
      </c>
      <c r="C1285" s="57">
        <f>Bil!D321</f>
        <v>0</v>
      </c>
      <c r="D1285" s="57">
        <f>Bil!E321</f>
        <v>0</v>
      </c>
      <c r="E1285" s="57">
        <v>0</v>
      </c>
      <c r="F1285" s="57">
        <v>0</v>
      </c>
      <c r="G1285" s="58">
        <f t="shared" si="40"/>
        <v>0</v>
      </c>
      <c r="H1285" s="58">
        <f t="shared" si="41"/>
        <v>0</v>
      </c>
      <c r="I1285" s="59">
        <v>0</v>
      </c>
    </row>
    <row r="1286" spans="1:9">
      <c r="A1286" s="56">
        <v>152</v>
      </c>
      <c r="B1286" s="57">
        <f>Bil!C322</f>
        <v>310</v>
      </c>
      <c r="C1286" s="57">
        <f>Bil!D322</f>
        <v>0</v>
      </c>
      <c r="D1286" s="57">
        <f>Bil!E322</f>
        <v>0</v>
      </c>
      <c r="E1286" s="57">
        <v>0</v>
      </c>
      <c r="F1286" s="57">
        <v>0</v>
      </c>
      <c r="G1286" s="58">
        <f t="shared" si="40"/>
        <v>0</v>
      </c>
      <c r="H1286" s="58">
        <f t="shared" si="41"/>
        <v>0</v>
      </c>
      <c r="I1286" s="59">
        <v>0</v>
      </c>
    </row>
    <row r="1287" spans="1:9">
      <c r="A1287" s="56">
        <v>152</v>
      </c>
      <c r="B1287" s="57">
        <f>Bil!C323</f>
        <v>311</v>
      </c>
      <c r="C1287" s="57">
        <f>Bil!D323</f>
        <v>0</v>
      </c>
      <c r="D1287" s="57">
        <f>Bil!E323</f>
        <v>0</v>
      </c>
      <c r="E1287" s="57">
        <v>0</v>
      </c>
      <c r="F1287" s="57">
        <v>0</v>
      </c>
      <c r="G1287" s="58">
        <f t="shared" si="40"/>
        <v>0</v>
      </c>
      <c r="H1287" s="58">
        <f t="shared" si="41"/>
        <v>0</v>
      </c>
      <c r="I1287" s="59">
        <v>0</v>
      </c>
    </row>
    <row r="1288" spans="1:9">
      <c r="A1288" s="56">
        <v>152</v>
      </c>
      <c r="B1288" s="57">
        <f>Bil!C324</f>
        <v>312</v>
      </c>
      <c r="C1288" s="57">
        <f>Bil!D324</f>
        <v>0</v>
      </c>
      <c r="D1288" s="57">
        <f>Bil!E324</f>
        <v>0</v>
      </c>
      <c r="E1288" s="57">
        <v>0</v>
      </c>
      <c r="F1288" s="57">
        <v>0</v>
      </c>
      <c r="G1288" s="58">
        <f t="shared" si="40"/>
        <v>0</v>
      </c>
      <c r="H1288" s="58">
        <f t="shared" si="41"/>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ref="G1297:G1360" si="42">B1297/1000*C1297+B1297/500*D1297</f>
        <v>0</v>
      </c>
      <c r="H1297" s="58">
        <f t="shared" si="41"/>
        <v>0</v>
      </c>
      <c r="I1297" s="59">
        <v>0</v>
      </c>
    </row>
    <row r="1298" spans="1:9">
      <c r="A1298" s="56">
        <v>154</v>
      </c>
      <c r="B1298" s="57">
        <f>RasF!C17</f>
        <v>6</v>
      </c>
      <c r="C1298" s="57">
        <f>RasF!D17</f>
        <v>0</v>
      </c>
      <c r="D1298" s="57">
        <f>RasF!E17</f>
        <v>0</v>
      </c>
      <c r="E1298" s="57">
        <v>0</v>
      </c>
      <c r="F1298" s="57">
        <v>0</v>
      </c>
      <c r="G1298" s="58">
        <f t="shared" si="42"/>
        <v>0</v>
      </c>
      <c r="H1298" s="58">
        <f t="shared" si="41"/>
        <v>0</v>
      </c>
      <c r="I1298" s="59">
        <v>0</v>
      </c>
    </row>
    <row r="1299" spans="1:9">
      <c r="A1299" s="56">
        <v>154</v>
      </c>
      <c r="B1299" s="57">
        <f>RasF!C18</f>
        <v>7</v>
      </c>
      <c r="C1299" s="57">
        <f>RasF!D18</f>
        <v>0</v>
      </c>
      <c r="D1299" s="57">
        <f>RasF!E18</f>
        <v>0</v>
      </c>
      <c r="E1299" s="57">
        <v>0</v>
      </c>
      <c r="F1299" s="57">
        <v>0</v>
      </c>
      <c r="G1299" s="58">
        <f t="shared" si="42"/>
        <v>0</v>
      </c>
      <c r="H1299" s="58">
        <f t="shared" si="41"/>
        <v>0</v>
      </c>
      <c r="I1299" s="59">
        <v>0</v>
      </c>
    </row>
    <row r="1300" spans="1:9">
      <c r="A1300" s="56">
        <v>154</v>
      </c>
      <c r="B1300" s="57">
        <f>RasF!C19</f>
        <v>8</v>
      </c>
      <c r="C1300" s="57">
        <f>RasF!D19</f>
        <v>0</v>
      </c>
      <c r="D1300" s="57">
        <f>RasF!E19</f>
        <v>0</v>
      </c>
      <c r="E1300" s="57">
        <v>0</v>
      </c>
      <c r="F1300" s="57">
        <v>0</v>
      </c>
      <c r="G1300" s="58">
        <f t="shared" si="42"/>
        <v>0</v>
      </c>
      <c r="H1300" s="58">
        <f t="shared" si="41"/>
        <v>0</v>
      </c>
      <c r="I1300" s="59">
        <v>0</v>
      </c>
    </row>
    <row r="1301" spans="1:9">
      <c r="A1301" s="56">
        <v>154</v>
      </c>
      <c r="B1301" s="57">
        <f>RasF!C20</f>
        <v>9</v>
      </c>
      <c r="C1301" s="57">
        <f>RasF!D20</f>
        <v>0</v>
      </c>
      <c r="D1301" s="57">
        <f>RasF!E20</f>
        <v>0</v>
      </c>
      <c r="E1301" s="57">
        <v>0</v>
      </c>
      <c r="F1301" s="57">
        <v>0</v>
      </c>
      <c r="G1301" s="58">
        <f t="shared" si="42"/>
        <v>0</v>
      </c>
      <c r="H1301" s="58">
        <f t="shared" si="41"/>
        <v>0</v>
      </c>
      <c r="I1301" s="59">
        <v>0</v>
      </c>
    </row>
    <row r="1302" spans="1:9">
      <c r="A1302" s="56">
        <v>154</v>
      </c>
      <c r="B1302" s="57">
        <f>RasF!C21</f>
        <v>10</v>
      </c>
      <c r="C1302" s="57">
        <f>RasF!D21</f>
        <v>0</v>
      </c>
      <c r="D1302" s="57">
        <f>RasF!E21</f>
        <v>0</v>
      </c>
      <c r="E1302" s="57">
        <v>0</v>
      </c>
      <c r="F1302" s="57">
        <v>0</v>
      </c>
      <c r="G1302" s="58">
        <f t="shared" si="42"/>
        <v>0</v>
      </c>
      <c r="H1302" s="58">
        <f t="shared" si="41"/>
        <v>0</v>
      </c>
      <c r="I1302" s="59">
        <v>0</v>
      </c>
    </row>
    <row r="1303" spans="1:9">
      <c r="A1303" s="56">
        <v>154</v>
      </c>
      <c r="B1303" s="57">
        <f>RasF!C22</f>
        <v>11</v>
      </c>
      <c r="C1303" s="57">
        <f>RasF!D22</f>
        <v>0</v>
      </c>
      <c r="D1303" s="57">
        <f>RasF!E22</f>
        <v>0</v>
      </c>
      <c r="E1303" s="57">
        <v>0</v>
      </c>
      <c r="F1303" s="57">
        <v>0</v>
      </c>
      <c r="G1303" s="58">
        <f t="shared" si="42"/>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0</v>
      </c>
      <c r="D1323" s="57">
        <f>RasF!E42</f>
        <v>0</v>
      </c>
      <c r="E1323" s="57">
        <v>0</v>
      </c>
      <c r="F1323" s="57">
        <v>0</v>
      </c>
      <c r="G1323" s="58">
        <f t="shared" si="42"/>
        <v>0</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0</v>
      </c>
      <c r="D1342" s="57">
        <f>RasF!E61</f>
        <v>0</v>
      </c>
      <c r="E1342" s="57">
        <v>0</v>
      </c>
      <c r="F1342" s="57">
        <v>0</v>
      </c>
      <c r="G1342" s="58">
        <f t="shared" si="42"/>
        <v>0</v>
      </c>
      <c r="H1342" s="58">
        <f t="shared" si="41"/>
        <v>0</v>
      </c>
      <c r="I1342" s="59">
        <v>0</v>
      </c>
    </row>
    <row r="1343" spans="1:9">
      <c r="A1343" s="56">
        <v>154</v>
      </c>
      <c r="B1343" s="57">
        <f>RasF!C62</f>
        <v>51</v>
      </c>
      <c r="C1343" s="57">
        <f>RasF!D62</f>
        <v>0</v>
      </c>
      <c r="D1343" s="57">
        <f>RasF!E62</f>
        <v>0</v>
      </c>
      <c r="E1343" s="57">
        <v>0</v>
      </c>
      <c r="F1343" s="57">
        <v>0</v>
      </c>
      <c r="G1343" s="58">
        <f t="shared" si="42"/>
        <v>0</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ref="H1346:H1409" si="43">ABS(C1346-ROUND(C1346,0))+ABS(D1346-ROUND(D1346,0))</f>
        <v>0</v>
      </c>
      <c r="I1346" s="59">
        <v>0</v>
      </c>
    </row>
    <row r="1347" spans="1:9">
      <c r="A1347" s="56">
        <v>154</v>
      </c>
      <c r="B1347" s="57">
        <f>RasF!C66</f>
        <v>55</v>
      </c>
      <c r="C1347" s="57">
        <f>RasF!D66</f>
        <v>0</v>
      </c>
      <c r="D1347" s="57">
        <f>RasF!E66</f>
        <v>0</v>
      </c>
      <c r="E1347" s="57">
        <v>0</v>
      </c>
      <c r="F1347" s="57">
        <v>0</v>
      </c>
      <c r="G1347" s="58">
        <f t="shared" si="42"/>
        <v>0</v>
      </c>
      <c r="H1347" s="58">
        <f t="shared" si="43"/>
        <v>0</v>
      </c>
      <c r="I1347" s="59">
        <v>0</v>
      </c>
    </row>
    <row r="1348" spans="1:9">
      <c r="A1348" s="56">
        <v>154</v>
      </c>
      <c r="B1348" s="57">
        <f>RasF!C67</f>
        <v>56</v>
      </c>
      <c r="C1348" s="57">
        <f>RasF!D67</f>
        <v>0</v>
      </c>
      <c r="D1348" s="57">
        <f>RasF!E67</f>
        <v>0</v>
      </c>
      <c r="E1348" s="57">
        <v>0</v>
      </c>
      <c r="F1348" s="57">
        <v>0</v>
      </c>
      <c r="G1348" s="58">
        <f t="shared" si="42"/>
        <v>0</v>
      </c>
      <c r="H1348" s="58">
        <f t="shared" si="43"/>
        <v>0</v>
      </c>
      <c r="I1348" s="59">
        <v>0</v>
      </c>
    </row>
    <row r="1349" spans="1:9">
      <c r="A1349" s="56">
        <v>154</v>
      </c>
      <c r="B1349" s="57">
        <f>RasF!C68</f>
        <v>57</v>
      </c>
      <c r="C1349" s="57">
        <f>RasF!D68</f>
        <v>0</v>
      </c>
      <c r="D1349" s="57">
        <f>RasF!E68</f>
        <v>0</v>
      </c>
      <c r="E1349" s="57">
        <v>0</v>
      </c>
      <c r="F1349" s="57">
        <v>0</v>
      </c>
      <c r="G1349" s="58">
        <f t="shared" si="42"/>
        <v>0</v>
      </c>
      <c r="H1349" s="58">
        <f t="shared" si="43"/>
        <v>0</v>
      </c>
      <c r="I1349" s="59">
        <v>0</v>
      </c>
    </row>
    <row r="1350" spans="1:9">
      <c r="A1350" s="56">
        <v>154</v>
      </c>
      <c r="B1350" s="57">
        <f>RasF!C69</f>
        <v>58</v>
      </c>
      <c r="C1350" s="57">
        <f>RasF!D69</f>
        <v>0</v>
      </c>
      <c r="D1350" s="57">
        <f>RasF!E69</f>
        <v>0</v>
      </c>
      <c r="E1350" s="57">
        <v>0</v>
      </c>
      <c r="F1350" s="57">
        <v>0</v>
      </c>
      <c r="G1350" s="58">
        <f t="shared" si="42"/>
        <v>0</v>
      </c>
      <c r="H1350" s="58">
        <f t="shared" si="43"/>
        <v>0</v>
      </c>
      <c r="I1350" s="59">
        <v>0</v>
      </c>
    </row>
    <row r="1351" spans="1:9">
      <c r="A1351" s="56">
        <v>154</v>
      </c>
      <c r="B1351" s="57">
        <f>RasF!C70</f>
        <v>59</v>
      </c>
      <c r="C1351" s="57">
        <f>RasF!D70</f>
        <v>0</v>
      </c>
      <c r="D1351" s="57">
        <f>RasF!E70</f>
        <v>0</v>
      </c>
      <c r="E1351" s="57">
        <v>0</v>
      </c>
      <c r="F1351" s="57">
        <v>0</v>
      </c>
      <c r="G1351" s="58">
        <f t="shared" si="42"/>
        <v>0</v>
      </c>
      <c r="H1351" s="58">
        <f t="shared" si="43"/>
        <v>0</v>
      </c>
      <c r="I1351" s="59">
        <v>0</v>
      </c>
    </row>
    <row r="1352" spans="1:9">
      <c r="A1352" s="56">
        <v>154</v>
      </c>
      <c r="B1352" s="57">
        <f>RasF!C71</f>
        <v>60</v>
      </c>
      <c r="C1352" s="57">
        <f>RasF!D71</f>
        <v>0</v>
      </c>
      <c r="D1352" s="57">
        <f>RasF!E71</f>
        <v>0</v>
      </c>
      <c r="E1352" s="57">
        <v>0</v>
      </c>
      <c r="F1352" s="57">
        <v>0</v>
      </c>
      <c r="G1352" s="58">
        <f t="shared" si="42"/>
        <v>0</v>
      </c>
      <c r="H1352" s="58">
        <f t="shared" si="43"/>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ref="G1361:G1424" si="44">B1361/1000*C1361+B1361/500*D1361</f>
        <v>0</v>
      </c>
      <c r="H1361" s="58">
        <f t="shared" si="43"/>
        <v>0</v>
      </c>
      <c r="I1361" s="59">
        <v>0</v>
      </c>
    </row>
    <row r="1362" spans="1:9">
      <c r="A1362" s="56">
        <v>154</v>
      </c>
      <c r="B1362" s="57">
        <f>RasF!C81</f>
        <v>70</v>
      </c>
      <c r="C1362" s="57">
        <f>RasF!D81</f>
        <v>0</v>
      </c>
      <c r="D1362" s="57">
        <f>RasF!E81</f>
        <v>0</v>
      </c>
      <c r="E1362" s="57">
        <v>0</v>
      </c>
      <c r="F1362" s="57">
        <v>0</v>
      </c>
      <c r="G1362" s="58">
        <f t="shared" si="44"/>
        <v>0</v>
      </c>
      <c r="H1362" s="58">
        <f t="shared" si="43"/>
        <v>0</v>
      </c>
      <c r="I1362" s="59">
        <v>0</v>
      </c>
    </row>
    <row r="1363" spans="1:9">
      <c r="A1363" s="56">
        <v>154</v>
      </c>
      <c r="B1363" s="57">
        <f>RasF!C82</f>
        <v>71</v>
      </c>
      <c r="C1363" s="57">
        <f>RasF!D82</f>
        <v>0</v>
      </c>
      <c r="D1363" s="57">
        <f>RasF!E82</f>
        <v>0</v>
      </c>
      <c r="E1363" s="57">
        <v>0</v>
      </c>
      <c r="F1363" s="57">
        <v>0</v>
      </c>
      <c r="G1363" s="58">
        <f t="shared" si="44"/>
        <v>0</v>
      </c>
      <c r="H1363" s="58">
        <f t="shared" si="43"/>
        <v>0</v>
      </c>
      <c r="I1363" s="59">
        <v>0</v>
      </c>
    </row>
    <row r="1364" spans="1:9">
      <c r="A1364" s="56">
        <v>154</v>
      </c>
      <c r="B1364" s="57">
        <f>RasF!C83</f>
        <v>72</v>
      </c>
      <c r="C1364" s="57">
        <f>RasF!D83</f>
        <v>0</v>
      </c>
      <c r="D1364" s="57">
        <f>RasF!E83</f>
        <v>0</v>
      </c>
      <c r="E1364" s="57">
        <v>0</v>
      </c>
      <c r="F1364" s="57">
        <v>0</v>
      </c>
      <c r="G1364" s="58">
        <f t="shared" si="44"/>
        <v>0</v>
      </c>
      <c r="H1364" s="58">
        <f t="shared" si="43"/>
        <v>0</v>
      </c>
      <c r="I1364" s="59">
        <v>0</v>
      </c>
    </row>
    <row r="1365" spans="1:9">
      <c r="A1365" s="56">
        <v>154</v>
      </c>
      <c r="B1365" s="57">
        <f>RasF!C84</f>
        <v>73</v>
      </c>
      <c r="C1365" s="57">
        <f>RasF!D84</f>
        <v>0</v>
      </c>
      <c r="D1365" s="57">
        <f>RasF!E84</f>
        <v>0</v>
      </c>
      <c r="E1365" s="57">
        <v>0</v>
      </c>
      <c r="F1365" s="57">
        <v>0</v>
      </c>
      <c r="G1365" s="58">
        <f t="shared" si="44"/>
        <v>0</v>
      </c>
      <c r="H1365" s="58">
        <f t="shared" si="43"/>
        <v>0</v>
      </c>
      <c r="I1365" s="59">
        <v>0</v>
      </c>
    </row>
    <row r="1366" spans="1:9">
      <c r="A1366" s="56">
        <v>154</v>
      </c>
      <c r="B1366" s="57">
        <f>RasF!C85</f>
        <v>74</v>
      </c>
      <c r="C1366" s="57">
        <f>RasF!D85</f>
        <v>0</v>
      </c>
      <c r="D1366" s="57">
        <f>RasF!E85</f>
        <v>0</v>
      </c>
      <c r="E1366" s="57">
        <v>0</v>
      </c>
      <c r="F1366" s="57">
        <v>0</v>
      </c>
      <c r="G1366" s="58">
        <f t="shared" si="44"/>
        <v>0</v>
      </c>
      <c r="H1366" s="58">
        <f t="shared" si="43"/>
        <v>0</v>
      </c>
      <c r="I1366" s="59">
        <v>0</v>
      </c>
    </row>
    <row r="1367" spans="1:9">
      <c r="A1367" s="56">
        <v>154</v>
      </c>
      <c r="B1367" s="57">
        <f>RasF!C86</f>
        <v>75</v>
      </c>
      <c r="C1367" s="57">
        <f>RasF!D86</f>
        <v>0</v>
      </c>
      <c r="D1367" s="57">
        <f>RasF!E86</f>
        <v>0</v>
      </c>
      <c r="E1367" s="57">
        <v>0</v>
      </c>
      <c r="F1367" s="57">
        <v>0</v>
      </c>
      <c r="G1367" s="58">
        <f t="shared" si="44"/>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0</v>
      </c>
      <c r="D1377" s="57">
        <f>RasF!E96</f>
        <v>0</v>
      </c>
      <c r="E1377" s="57">
        <v>0</v>
      </c>
      <c r="F1377" s="57">
        <v>0</v>
      </c>
      <c r="G1377" s="58">
        <f t="shared" si="44"/>
        <v>0</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0</v>
      </c>
      <c r="D1387" s="57">
        <f>RasF!E106</f>
        <v>0</v>
      </c>
      <c r="E1387" s="57">
        <v>0</v>
      </c>
      <c r="F1387" s="57">
        <v>0</v>
      </c>
      <c r="G1387" s="58">
        <f t="shared" si="44"/>
        <v>0</v>
      </c>
      <c r="H1387" s="58">
        <f t="shared" si="43"/>
        <v>0</v>
      </c>
      <c r="I1387" s="59">
        <v>0</v>
      </c>
    </row>
    <row r="1388" spans="1:9">
      <c r="A1388" s="56">
        <v>154</v>
      </c>
      <c r="B1388" s="57">
        <f>RasF!C107</f>
        <v>96</v>
      </c>
      <c r="C1388" s="57">
        <f>RasF!D107</f>
        <v>0</v>
      </c>
      <c r="D1388" s="57">
        <f>RasF!E107</f>
        <v>0</v>
      </c>
      <c r="E1388" s="57">
        <v>0</v>
      </c>
      <c r="F1388" s="57">
        <v>0</v>
      </c>
      <c r="G1388" s="58">
        <f t="shared" si="44"/>
        <v>0</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0</v>
      </c>
      <c r="D1392" s="57">
        <f>RasF!E111</f>
        <v>0</v>
      </c>
      <c r="E1392" s="57">
        <v>0</v>
      </c>
      <c r="F1392" s="57">
        <v>0</v>
      </c>
      <c r="G1392" s="58">
        <f t="shared" si="44"/>
        <v>0</v>
      </c>
      <c r="H1392" s="58">
        <f t="shared" si="43"/>
        <v>0</v>
      </c>
      <c r="I1392" s="59">
        <v>0</v>
      </c>
    </row>
    <row r="1393" spans="1:9">
      <c r="A1393" s="56">
        <v>154</v>
      </c>
      <c r="B1393" s="57">
        <f>RasF!C112</f>
        <v>101</v>
      </c>
      <c r="C1393" s="57">
        <f>RasF!D112</f>
        <v>0</v>
      </c>
      <c r="D1393" s="57">
        <f>RasF!E112</f>
        <v>0</v>
      </c>
      <c r="E1393" s="57">
        <v>0</v>
      </c>
      <c r="F1393" s="57">
        <v>0</v>
      </c>
      <c r="G1393" s="58">
        <f t="shared" si="44"/>
        <v>0</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0</v>
      </c>
      <c r="D1402" s="57">
        <f>RasF!E121</f>
        <v>0</v>
      </c>
      <c r="E1402" s="57">
        <v>0</v>
      </c>
      <c r="F1402" s="57">
        <v>0</v>
      </c>
      <c r="G1402" s="58">
        <f t="shared" si="44"/>
        <v>0</v>
      </c>
      <c r="H1402" s="58">
        <f t="shared" si="43"/>
        <v>0</v>
      </c>
      <c r="I1402" s="59">
        <v>0</v>
      </c>
    </row>
    <row r="1403" spans="1:9">
      <c r="A1403" s="56">
        <v>154</v>
      </c>
      <c r="B1403" s="57">
        <f>RasF!C122</f>
        <v>111</v>
      </c>
      <c r="C1403" s="57">
        <f>RasF!D122</f>
        <v>0</v>
      </c>
      <c r="D1403" s="57">
        <f>RasF!E122</f>
        <v>0</v>
      </c>
      <c r="E1403" s="57">
        <v>0</v>
      </c>
      <c r="F1403" s="57">
        <v>0</v>
      </c>
      <c r="G1403" s="58">
        <f t="shared" si="44"/>
        <v>0</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0</v>
      </c>
      <c r="D1405" s="57">
        <f>RasF!E124</f>
        <v>0</v>
      </c>
      <c r="E1405" s="57">
        <v>0</v>
      </c>
      <c r="F1405" s="57">
        <v>0</v>
      </c>
      <c r="G1405" s="58">
        <f t="shared" si="44"/>
        <v>0</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ref="H1410:H1473" si="45">ABS(C1410-ROUND(C1410,0))+ABS(D1410-ROUND(D1410,0))</f>
        <v>0</v>
      </c>
      <c r="I1410" s="59">
        <v>0</v>
      </c>
    </row>
    <row r="1411" spans="1:9">
      <c r="A1411" s="56">
        <v>154</v>
      </c>
      <c r="B1411" s="57">
        <f>RasF!C130</f>
        <v>119</v>
      </c>
      <c r="C1411" s="57">
        <f>RasF!D130</f>
        <v>0</v>
      </c>
      <c r="D1411" s="57">
        <f>RasF!E130</f>
        <v>0</v>
      </c>
      <c r="E1411" s="57">
        <v>0</v>
      </c>
      <c r="F1411" s="57">
        <v>0</v>
      </c>
      <c r="G1411" s="58">
        <f t="shared" si="44"/>
        <v>0</v>
      </c>
      <c r="H1411" s="58">
        <f t="shared" si="45"/>
        <v>0</v>
      </c>
      <c r="I1411" s="59">
        <v>0</v>
      </c>
    </row>
    <row r="1412" spans="1:9">
      <c r="A1412" s="56">
        <v>154</v>
      </c>
      <c r="B1412" s="57">
        <f>RasF!C131</f>
        <v>120</v>
      </c>
      <c r="C1412" s="57">
        <f>RasF!D131</f>
        <v>0</v>
      </c>
      <c r="D1412" s="57">
        <f>RasF!E131</f>
        <v>0</v>
      </c>
      <c r="E1412" s="57">
        <v>0</v>
      </c>
      <c r="F1412" s="57">
        <v>0</v>
      </c>
      <c r="G1412" s="58">
        <f t="shared" si="44"/>
        <v>0</v>
      </c>
      <c r="H1412" s="58">
        <f t="shared" si="45"/>
        <v>0</v>
      </c>
      <c r="I1412" s="59">
        <v>0</v>
      </c>
    </row>
    <row r="1413" spans="1:9">
      <c r="A1413" s="56">
        <v>154</v>
      </c>
      <c r="B1413" s="57">
        <f>RasF!C132</f>
        <v>121</v>
      </c>
      <c r="C1413" s="57">
        <f>RasF!D132</f>
        <v>0</v>
      </c>
      <c r="D1413" s="57">
        <f>RasF!E132</f>
        <v>0</v>
      </c>
      <c r="E1413" s="57">
        <v>0</v>
      </c>
      <c r="F1413" s="57">
        <v>0</v>
      </c>
      <c r="G1413" s="58">
        <f t="shared" si="44"/>
        <v>0</v>
      </c>
      <c r="H1413" s="58">
        <f t="shared" si="45"/>
        <v>0</v>
      </c>
      <c r="I1413" s="59">
        <v>0</v>
      </c>
    </row>
    <row r="1414" spans="1:9">
      <c r="A1414" s="56">
        <v>154</v>
      </c>
      <c r="B1414" s="57">
        <f>RasF!C133</f>
        <v>122</v>
      </c>
      <c r="C1414" s="57">
        <f>RasF!D133</f>
        <v>0</v>
      </c>
      <c r="D1414" s="57">
        <f>RasF!E133</f>
        <v>0</v>
      </c>
      <c r="E1414" s="57">
        <v>0</v>
      </c>
      <c r="F1414" s="57">
        <v>0</v>
      </c>
      <c r="G1414" s="58">
        <f t="shared" si="44"/>
        <v>0</v>
      </c>
      <c r="H1414" s="58">
        <f t="shared" si="45"/>
        <v>0</v>
      </c>
      <c r="I1414" s="59">
        <v>0</v>
      </c>
    </row>
    <row r="1415" spans="1:9">
      <c r="A1415" s="56">
        <v>154</v>
      </c>
      <c r="B1415" s="57">
        <f>RasF!C134</f>
        <v>123</v>
      </c>
      <c r="C1415" s="57">
        <f>RasF!D134</f>
        <v>0</v>
      </c>
      <c r="D1415" s="57">
        <f>RasF!E134</f>
        <v>0</v>
      </c>
      <c r="E1415" s="57">
        <v>0</v>
      </c>
      <c r="F1415" s="57">
        <v>0</v>
      </c>
      <c r="G1415" s="58">
        <f t="shared" si="44"/>
        <v>0</v>
      </c>
      <c r="H1415" s="58">
        <f t="shared" si="45"/>
        <v>0</v>
      </c>
      <c r="I1415" s="59">
        <v>0</v>
      </c>
    </row>
    <row r="1416" spans="1:9">
      <c r="A1416" s="56">
        <v>154</v>
      </c>
      <c r="B1416" s="57">
        <f>RasF!C135</f>
        <v>124</v>
      </c>
      <c r="C1416" s="57">
        <f>RasF!D135</f>
        <v>0</v>
      </c>
      <c r="D1416" s="57">
        <f>RasF!E135</f>
        <v>0</v>
      </c>
      <c r="E1416" s="57">
        <v>0</v>
      </c>
      <c r="F1416" s="57">
        <v>0</v>
      </c>
      <c r="G1416" s="58">
        <f t="shared" si="44"/>
        <v>0</v>
      </c>
      <c r="H1416" s="58">
        <f t="shared" si="45"/>
        <v>0</v>
      </c>
      <c r="I1416" s="59">
        <v>0</v>
      </c>
    </row>
    <row r="1417" spans="1:9">
      <c r="A1417" s="56">
        <v>154</v>
      </c>
      <c r="B1417" s="57">
        <f>RasF!C136</f>
        <v>125</v>
      </c>
      <c r="C1417" s="57">
        <f>RasF!D136</f>
        <v>14966461</v>
      </c>
      <c r="D1417" s="57">
        <f>RasF!E136</f>
        <v>15064515</v>
      </c>
      <c r="E1417" s="57">
        <v>0</v>
      </c>
      <c r="F1417" s="57">
        <v>0</v>
      </c>
      <c r="G1417" s="58">
        <f t="shared" si="44"/>
        <v>5636936.375</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14966461</v>
      </c>
      <c r="D1421" s="57">
        <f>RasF!E140</f>
        <v>15064515</v>
      </c>
      <c r="E1421" s="57">
        <v>0</v>
      </c>
      <c r="F1421" s="57">
        <v>0</v>
      </c>
      <c r="G1421" s="58">
        <f t="shared" si="44"/>
        <v>5817318.3389999997</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ref="G1425:G1473" si="46">B1425/1000*C1425+B1425/500*D1425</f>
        <v>0</v>
      </c>
      <c r="H1425" s="58">
        <f t="shared" si="45"/>
        <v>0</v>
      </c>
      <c r="I1425" s="59">
        <v>0</v>
      </c>
    </row>
    <row r="1426" spans="1:9">
      <c r="A1426" s="56">
        <v>154</v>
      </c>
      <c r="B1426" s="57">
        <f>RasF!C145</f>
        <v>134</v>
      </c>
      <c r="C1426" s="57">
        <f>RasF!D145</f>
        <v>0</v>
      </c>
      <c r="D1426" s="57">
        <f>RasF!E145</f>
        <v>0</v>
      </c>
      <c r="E1426" s="57">
        <v>0</v>
      </c>
      <c r="F1426" s="57">
        <v>0</v>
      </c>
      <c r="G1426" s="58">
        <f t="shared" si="46"/>
        <v>0</v>
      </c>
      <c r="H1426" s="58">
        <f t="shared" si="45"/>
        <v>0</v>
      </c>
      <c r="I1426" s="59">
        <v>0</v>
      </c>
    </row>
    <row r="1427" spans="1:9">
      <c r="A1427" s="56">
        <v>154</v>
      </c>
      <c r="B1427" s="57">
        <f>RasF!C146</f>
        <v>135</v>
      </c>
      <c r="C1427" s="57">
        <f>RasF!D146</f>
        <v>0</v>
      </c>
      <c r="D1427" s="57">
        <f>RasF!E146</f>
        <v>0</v>
      </c>
      <c r="E1427" s="57">
        <v>0</v>
      </c>
      <c r="F1427" s="57">
        <v>0</v>
      </c>
      <c r="G1427" s="58">
        <f t="shared" si="46"/>
        <v>0</v>
      </c>
      <c r="H1427" s="58">
        <f t="shared" si="45"/>
        <v>0</v>
      </c>
      <c r="I1427" s="59">
        <v>0</v>
      </c>
    </row>
    <row r="1428" spans="1:9">
      <c r="A1428" s="56">
        <v>154</v>
      </c>
      <c r="B1428" s="57">
        <f>RasF!C147</f>
        <v>136</v>
      </c>
      <c r="C1428" s="57">
        <f>RasF!D147</f>
        <v>0</v>
      </c>
      <c r="D1428" s="57">
        <f>RasF!E147</f>
        <v>0</v>
      </c>
      <c r="E1428" s="57">
        <v>0</v>
      </c>
      <c r="F1428" s="57">
        <v>0</v>
      </c>
      <c r="G1428" s="58">
        <f t="shared" si="46"/>
        <v>0</v>
      </c>
      <c r="H1428" s="58">
        <f t="shared" si="45"/>
        <v>0</v>
      </c>
      <c r="I1428" s="59">
        <v>0</v>
      </c>
    </row>
    <row r="1429" spans="1:9">
      <c r="A1429" s="65">
        <v>154</v>
      </c>
      <c r="B1429" s="66">
        <f>RasF!C148</f>
        <v>137</v>
      </c>
      <c r="C1429" s="66">
        <f>RasF!D148</f>
        <v>14966461</v>
      </c>
      <c r="D1429" s="66">
        <f>RasF!E148</f>
        <v>15064515</v>
      </c>
      <c r="E1429" s="66">
        <v>0</v>
      </c>
      <c r="F1429" s="66">
        <v>0</v>
      </c>
      <c r="G1429" s="67">
        <f t="shared" si="46"/>
        <v>6178082.2670000009</v>
      </c>
      <c r="H1429" s="67">
        <f t="shared" si="45"/>
        <v>0</v>
      </c>
      <c r="I1429" s="68">
        <v>0</v>
      </c>
    </row>
    <row r="1430" spans="1:9">
      <c r="A1430" s="61">
        <v>156</v>
      </c>
      <c r="B1430" s="62">
        <f>PVRIO!C12</f>
        <v>1</v>
      </c>
      <c r="C1430" s="69">
        <f>PVRIO!D12</f>
        <v>32487</v>
      </c>
      <c r="D1430" s="69">
        <f>PVRIO!E12</f>
        <v>0</v>
      </c>
      <c r="E1430" s="69">
        <v>0</v>
      </c>
      <c r="F1430" s="69">
        <v>0</v>
      </c>
      <c r="G1430" s="63">
        <f t="shared" si="46"/>
        <v>32.487000000000002</v>
      </c>
      <c r="H1430" s="63">
        <f t="shared" si="45"/>
        <v>0</v>
      </c>
      <c r="I1430" s="64">
        <v>0</v>
      </c>
    </row>
    <row r="1431" spans="1:9">
      <c r="A1431" s="56">
        <v>156</v>
      </c>
      <c r="B1431" s="57">
        <f>PVRIO!C13</f>
        <v>2</v>
      </c>
      <c r="C1431" s="60">
        <f>PVRIO!D13</f>
        <v>0</v>
      </c>
      <c r="D1431" s="60">
        <f>PVRIO!E13</f>
        <v>0</v>
      </c>
      <c r="E1431" s="60">
        <v>0</v>
      </c>
      <c r="F1431" s="60">
        <v>0</v>
      </c>
      <c r="G1431" s="58">
        <f t="shared" si="46"/>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32487</v>
      </c>
      <c r="D1447" s="60">
        <f>PVRIO!E29</f>
        <v>0</v>
      </c>
      <c r="E1447" s="60">
        <v>0</v>
      </c>
      <c r="F1447" s="60">
        <v>0</v>
      </c>
      <c r="G1447" s="58">
        <f t="shared" si="46"/>
        <v>584.76599999999996</v>
      </c>
      <c r="H1447" s="58">
        <f t="shared" si="45"/>
        <v>0</v>
      </c>
      <c r="I1447" s="59">
        <v>0</v>
      </c>
    </row>
    <row r="1448" spans="1:9">
      <c r="A1448" s="56">
        <v>156</v>
      </c>
      <c r="B1448" s="57">
        <f>PVRIO!C30</f>
        <v>19</v>
      </c>
      <c r="C1448" s="60">
        <f>PVRIO!D30</f>
        <v>0</v>
      </c>
      <c r="D1448" s="60">
        <f>PVRIO!E30</f>
        <v>0</v>
      </c>
      <c r="E1448" s="60">
        <v>0</v>
      </c>
      <c r="F1448" s="60">
        <v>0</v>
      </c>
      <c r="G1448" s="58">
        <f t="shared" si="46"/>
        <v>0</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v>0</v>
      </c>
    </row>
    <row r="1450" spans="1:9">
      <c r="A1450" s="56">
        <v>156</v>
      </c>
      <c r="B1450" s="57">
        <f>PVRIO!C32</f>
        <v>21</v>
      </c>
      <c r="C1450" s="60">
        <f>PVRIO!D32</f>
        <v>0</v>
      </c>
      <c r="D1450" s="60">
        <f>PVRIO!E32</f>
        <v>0</v>
      </c>
      <c r="E1450" s="60">
        <v>0</v>
      </c>
      <c r="F1450" s="60">
        <v>0</v>
      </c>
      <c r="G1450" s="58">
        <f t="shared" si="46"/>
        <v>0</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0</v>
      </c>
      <c r="D1452" s="60">
        <f>PVRIO!E34</f>
        <v>0</v>
      </c>
      <c r="E1452" s="60">
        <v>0</v>
      </c>
      <c r="F1452" s="60">
        <v>0</v>
      </c>
      <c r="G1452" s="58">
        <f t="shared" si="46"/>
        <v>0</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32487</v>
      </c>
      <c r="D1455" s="60">
        <f>PVRIO!E37</f>
        <v>0</v>
      </c>
      <c r="E1455" s="60">
        <v>0</v>
      </c>
      <c r="F1455" s="60">
        <v>0</v>
      </c>
      <c r="G1455" s="58">
        <f t="shared" si="46"/>
        <v>844.66199999999992</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32487</v>
      </c>
      <c r="D1461" s="60">
        <f>PVRIO!E43</f>
        <v>0</v>
      </c>
      <c r="E1461" s="60">
        <v>0</v>
      </c>
      <c r="F1461" s="60">
        <v>0</v>
      </c>
      <c r="G1461" s="58">
        <f t="shared" si="46"/>
        <v>1039.5840000000001</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2502885</v>
      </c>
      <c r="D1474" s="69"/>
      <c r="E1474" s="69">
        <v>0</v>
      </c>
      <c r="F1474" s="69">
        <v>0</v>
      </c>
      <c r="G1474" s="63">
        <f t="shared" ref="G1474:G1505" si="47">B1474/1000*C1474</f>
        <v>2502.8850000000002</v>
      </c>
      <c r="H1474" s="63">
        <f t="shared" ref="H1474:H1505" si="48">ABS(C1474-ROUND(C1474,0))</f>
        <v>0</v>
      </c>
      <c r="I1474" s="64">
        <v>0</v>
      </c>
    </row>
    <row r="1475" spans="1:9">
      <c r="A1475" s="72">
        <v>159</v>
      </c>
      <c r="B1475" s="60">
        <f>Obv!C13</f>
        <v>2</v>
      </c>
      <c r="C1475" s="60">
        <f>Obv!D13</f>
        <v>15381667</v>
      </c>
      <c r="D1475" s="60">
        <v>0</v>
      </c>
      <c r="E1475" s="60">
        <v>0</v>
      </c>
      <c r="F1475" s="60">
        <v>0</v>
      </c>
      <c r="G1475" s="58">
        <f t="shared" si="47"/>
        <v>30763.333999999999</v>
      </c>
      <c r="H1475" s="58">
        <f t="shared" si="48"/>
        <v>0</v>
      </c>
      <c r="I1475" s="59">
        <v>0</v>
      </c>
    </row>
    <row r="1476" spans="1:9">
      <c r="A1476" s="72">
        <v>159</v>
      </c>
      <c r="B1476" s="60">
        <f>Obv!C14</f>
        <v>3</v>
      </c>
      <c r="C1476" s="60">
        <f>Obv!D14</f>
        <v>0</v>
      </c>
      <c r="D1476" s="60">
        <v>0</v>
      </c>
      <c r="E1476" s="60">
        <v>0</v>
      </c>
      <c r="F1476" s="60">
        <v>0</v>
      </c>
      <c r="G1476" s="58">
        <f t="shared" si="47"/>
        <v>0</v>
      </c>
      <c r="H1476" s="58">
        <f t="shared" si="48"/>
        <v>0</v>
      </c>
      <c r="I1476" s="59">
        <v>0</v>
      </c>
    </row>
    <row r="1477" spans="1:9">
      <c r="A1477" s="72">
        <v>159</v>
      </c>
      <c r="B1477" s="60">
        <f>Obv!C15</f>
        <v>4</v>
      </c>
      <c r="C1477" s="60">
        <f>Obv!D15</f>
        <v>14514680</v>
      </c>
      <c r="D1477" s="60">
        <v>0</v>
      </c>
      <c r="E1477" s="60">
        <v>0</v>
      </c>
      <c r="F1477" s="60">
        <v>0</v>
      </c>
      <c r="G1477" s="58">
        <f t="shared" si="47"/>
        <v>58058.720000000001</v>
      </c>
      <c r="H1477" s="58">
        <f t="shared" si="48"/>
        <v>0</v>
      </c>
      <c r="I1477" s="59">
        <v>0</v>
      </c>
    </row>
    <row r="1478" spans="1:9">
      <c r="A1478" s="72">
        <v>159</v>
      </c>
      <c r="B1478" s="60">
        <f>Obv!C16</f>
        <v>5</v>
      </c>
      <c r="C1478" s="60">
        <f>Obv!D16</f>
        <v>9965802</v>
      </c>
      <c r="D1478" s="60">
        <v>0</v>
      </c>
      <c r="E1478" s="60">
        <v>0</v>
      </c>
      <c r="F1478" s="60">
        <v>0</v>
      </c>
      <c r="G1478" s="58">
        <f t="shared" si="47"/>
        <v>49829.01</v>
      </c>
      <c r="H1478" s="58">
        <f t="shared" si="48"/>
        <v>0</v>
      </c>
      <c r="I1478" s="59">
        <v>0</v>
      </c>
    </row>
    <row r="1479" spans="1:9">
      <c r="A1479" s="72">
        <v>159</v>
      </c>
      <c r="B1479" s="60">
        <f>Obv!C17</f>
        <v>6</v>
      </c>
      <c r="C1479" s="60">
        <f>Obv!D17</f>
        <v>4466959</v>
      </c>
      <c r="D1479" s="60">
        <v>0</v>
      </c>
      <c r="E1479" s="60">
        <v>0</v>
      </c>
      <c r="F1479" s="60">
        <v>0</v>
      </c>
      <c r="G1479" s="58">
        <f t="shared" si="47"/>
        <v>26801.754000000001</v>
      </c>
      <c r="H1479" s="58">
        <f t="shared" si="48"/>
        <v>0</v>
      </c>
      <c r="I1479" s="59">
        <v>0</v>
      </c>
    </row>
    <row r="1480" spans="1:9">
      <c r="A1480" s="72">
        <v>159</v>
      </c>
      <c r="B1480" s="60">
        <f>Obv!C18</f>
        <v>7</v>
      </c>
      <c r="C1480" s="60">
        <f>Obv!D18</f>
        <v>19914</v>
      </c>
      <c r="D1480" s="60">
        <v>0</v>
      </c>
      <c r="E1480" s="60">
        <v>0</v>
      </c>
      <c r="F1480" s="60">
        <v>0</v>
      </c>
      <c r="G1480" s="58">
        <f t="shared" si="47"/>
        <v>139.398</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36400</v>
      </c>
      <c r="D1482" s="60">
        <v>0</v>
      </c>
      <c r="E1482" s="60">
        <v>0</v>
      </c>
      <c r="F1482" s="60">
        <v>0</v>
      </c>
      <c r="G1482" s="58">
        <f t="shared" si="47"/>
        <v>327.59999999999997</v>
      </c>
      <c r="H1482" s="58">
        <f t="shared" si="48"/>
        <v>0</v>
      </c>
      <c r="I1482" s="59">
        <v>0</v>
      </c>
    </row>
    <row r="1483" spans="1:9">
      <c r="A1483" s="72">
        <v>159</v>
      </c>
      <c r="B1483" s="60">
        <f>Obv!C21</f>
        <v>10</v>
      </c>
      <c r="C1483" s="60">
        <f>Obv!D21</f>
        <v>0</v>
      </c>
      <c r="D1483" s="60">
        <v>0</v>
      </c>
      <c r="E1483" s="60">
        <v>0</v>
      </c>
      <c r="F1483" s="60">
        <v>0</v>
      </c>
      <c r="G1483" s="58">
        <f t="shared" si="47"/>
        <v>0</v>
      </c>
      <c r="H1483" s="58">
        <f t="shared" si="48"/>
        <v>0</v>
      </c>
      <c r="I1483" s="59">
        <v>0</v>
      </c>
    </row>
    <row r="1484" spans="1:9">
      <c r="A1484" s="72">
        <v>159</v>
      </c>
      <c r="B1484" s="60">
        <f>Obv!C22</f>
        <v>11</v>
      </c>
      <c r="C1484" s="60">
        <f>Obv!D22</f>
        <v>25605</v>
      </c>
      <c r="D1484" s="60">
        <v>0</v>
      </c>
      <c r="E1484" s="60">
        <v>0</v>
      </c>
      <c r="F1484" s="60">
        <v>0</v>
      </c>
      <c r="G1484" s="58">
        <f t="shared" si="47"/>
        <v>281.65499999999997</v>
      </c>
      <c r="H1484" s="58">
        <f t="shared" si="48"/>
        <v>0</v>
      </c>
      <c r="I1484" s="59">
        <v>0</v>
      </c>
    </row>
    <row r="1485" spans="1:9">
      <c r="A1485" s="72">
        <v>159</v>
      </c>
      <c r="B1485" s="60">
        <f>Obv!C23</f>
        <v>12</v>
      </c>
      <c r="C1485" s="60">
        <f>Obv!D23</f>
        <v>866987</v>
      </c>
      <c r="D1485" s="60">
        <v>0</v>
      </c>
      <c r="E1485" s="60">
        <v>0</v>
      </c>
      <c r="F1485" s="60">
        <v>0</v>
      </c>
      <c r="G1485" s="58">
        <f t="shared" si="47"/>
        <v>10403.844000000001</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15465937</v>
      </c>
      <c r="D1492" s="60">
        <v>0</v>
      </c>
      <c r="E1492" s="60">
        <v>0</v>
      </c>
      <c r="F1492" s="60">
        <v>0</v>
      </c>
      <c r="G1492" s="58">
        <f t="shared" si="47"/>
        <v>293852.80300000001</v>
      </c>
      <c r="H1492" s="58">
        <f t="shared" si="48"/>
        <v>0</v>
      </c>
      <c r="I1492" s="59">
        <v>0</v>
      </c>
    </row>
    <row r="1493" spans="1:9">
      <c r="A1493" s="72">
        <v>159</v>
      </c>
      <c r="B1493" s="60">
        <f>Obv!C31</f>
        <v>20</v>
      </c>
      <c r="C1493" s="60">
        <f>Obv!D31</f>
        <v>0</v>
      </c>
      <c r="D1493" s="60">
        <v>0</v>
      </c>
      <c r="E1493" s="60">
        <v>0</v>
      </c>
      <c r="F1493" s="60">
        <v>0</v>
      </c>
      <c r="G1493" s="58">
        <f t="shared" si="47"/>
        <v>0</v>
      </c>
      <c r="H1493" s="58">
        <f t="shared" si="48"/>
        <v>0</v>
      </c>
      <c r="I1493" s="59">
        <v>0</v>
      </c>
    </row>
    <row r="1494" spans="1:9">
      <c r="A1494" s="72">
        <v>159</v>
      </c>
      <c r="B1494" s="60">
        <f>Obv!C32</f>
        <v>21</v>
      </c>
      <c r="C1494" s="60">
        <f>Obv!D32</f>
        <v>14400123</v>
      </c>
      <c r="D1494" s="60">
        <v>0</v>
      </c>
      <c r="E1494" s="60">
        <v>0</v>
      </c>
      <c r="F1494" s="60">
        <v>0</v>
      </c>
      <c r="G1494" s="58">
        <f t="shared" si="47"/>
        <v>302402.58300000004</v>
      </c>
      <c r="H1494" s="58">
        <f t="shared" si="48"/>
        <v>0</v>
      </c>
      <c r="I1494" s="59">
        <v>0</v>
      </c>
    </row>
    <row r="1495" spans="1:9">
      <c r="A1495" s="72">
        <v>159</v>
      </c>
      <c r="B1495" s="60">
        <f>Obv!C33</f>
        <v>22</v>
      </c>
      <c r="C1495" s="60">
        <f>Obv!D33</f>
        <v>9937681</v>
      </c>
      <c r="D1495" s="60">
        <v>0</v>
      </c>
      <c r="E1495" s="60">
        <v>0</v>
      </c>
      <c r="F1495" s="60">
        <v>0</v>
      </c>
      <c r="G1495" s="58">
        <f t="shared" si="47"/>
        <v>218628.98199999999</v>
      </c>
      <c r="H1495" s="58">
        <f t="shared" si="48"/>
        <v>0</v>
      </c>
      <c r="I1495" s="59">
        <v>0</v>
      </c>
    </row>
    <row r="1496" spans="1:9">
      <c r="A1496" s="72">
        <v>159</v>
      </c>
      <c r="B1496" s="60">
        <f>Obv!C34</f>
        <v>23</v>
      </c>
      <c r="C1496" s="60">
        <f>Obv!D34</f>
        <v>4348501</v>
      </c>
      <c r="D1496" s="60">
        <v>0</v>
      </c>
      <c r="E1496" s="60">
        <v>0</v>
      </c>
      <c r="F1496" s="60">
        <v>0</v>
      </c>
      <c r="G1496" s="58">
        <f t="shared" si="47"/>
        <v>100015.523</v>
      </c>
      <c r="H1496" s="58">
        <f t="shared" si="48"/>
        <v>0</v>
      </c>
      <c r="I1496" s="59">
        <v>0</v>
      </c>
    </row>
    <row r="1497" spans="1:9">
      <c r="A1497" s="72">
        <v>159</v>
      </c>
      <c r="B1497" s="60">
        <f>Obv!C35</f>
        <v>24</v>
      </c>
      <c r="C1497" s="60">
        <f>Obv!D35</f>
        <v>19793</v>
      </c>
      <c r="D1497" s="60">
        <v>0</v>
      </c>
      <c r="E1497" s="60">
        <v>0</v>
      </c>
      <c r="F1497" s="60">
        <v>0</v>
      </c>
      <c r="G1497" s="58">
        <f t="shared" si="47"/>
        <v>475.03199999999998</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42800</v>
      </c>
      <c r="D1499" s="60">
        <v>0</v>
      </c>
      <c r="E1499" s="60">
        <v>0</v>
      </c>
      <c r="F1499" s="60">
        <v>0</v>
      </c>
      <c r="G1499" s="58">
        <f t="shared" si="47"/>
        <v>1112.8</v>
      </c>
      <c r="H1499" s="58">
        <f t="shared" si="48"/>
        <v>0</v>
      </c>
      <c r="I1499" s="59">
        <v>0</v>
      </c>
    </row>
    <row r="1500" spans="1:9">
      <c r="A1500" s="72">
        <v>159</v>
      </c>
      <c r="B1500" s="60">
        <f>Obv!C38</f>
        <v>27</v>
      </c>
      <c r="C1500" s="60">
        <f>Obv!D38</f>
        <v>0</v>
      </c>
      <c r="D1500" s="60">
        <v>0</v>
      </c>
      <c r="E1500" s="60">
        <v>0</v>
      </c>
      <c r="F1500" s="60">
        <v>0</v>
      </c>
      <c r="G1500" s="58">
        <f t="shared" si="47"/>
        <v>0</v>
      </c>
      <c r="H1500" s="58">
        <f t="shared" si="48"/>
        <v>0</v>
      </c>
      <c r="I1500" s="59">
        <v>0</v>
      </c>
    </row>
    <row r="1501" spans="1:9">
      <c r="A1501" s="72">
        <v>159</v>
      </c>
      <c r="B1501" s="60">
        <f>Obv!C39</f>
        <v>28</v>
      </c>
      <c r="C1501" s="60">
        <f>Obv!D39</f>
        <v>51348</v>
      </c>
      <c r="D1501" s="60">
        <v>0</v>
      </c>
      <c r="E1501" s="60">
        <v>0</v>
      </c>
      <c r="F1501" s="60">
        <v>0</v>
      </c>
      <c r="G1501" s="58">
        <f t="shared" si="47"/>
        <v>1437.7440000000001</v>
      </c>
      <c r="H1501" s="58">
        <f t="shared" si="48"/>
        <v>0</v>
      </c>
      <c r="I1501" s="59">
        <v>0</v>
      </c>
    </row>
    <row r="1502" spans="1:9">
      <c r="A1502" s="72">
        <v>159</v>
      </c>
      <c r="B1502" s="60">
        <f>Obv!C40</f>
        <v>29</v>
      </c>
      <c r="C1502" s="60">
        <f>Obv!D40</f>
        <v>1065814</v>
      </c>
      <c r="D1502" s="60">
        <v>0</v>
      </c>
      <c r="E1502" s="60">
        <v>0</v>
      </c>
      <c r="F1502" s="60">
        <v>0</v>
      </c>
      <c r="G1502" s="58">
        <f t="shared" si="47"/>
        <v>30908.606</v>
      </c>
      <c r="H1502" s="58">
        <f t="shared" si="48"/>
        <v>0</v>
      </c>
      <c r="I1502" s="59">
        <v>0</v>
      </c>
    </row>
    <row r="1503" spans="1:9">
      <c r="A1503" s="72">
        <v>159</v>
      </c>
      <c r="B1503" s="60">
        <f>Obv!C41</f>
        <v>30</v>
      </c>
      <c r="C1503" s="60">
        <f>Obv!D41</f>
        <v>0</v>
      </c>
      <c r="D1503" s="60">
        <v>0</v>
      </c>
      <c r="E1503" s="60">
        <v>0</v>
      </c>
      <c r="F1503" s="60">
        <v>0</v>
      </c>
      <c r="G1503" s="58">
        <f t="shared" si="47"/>
        <v>0</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0</v>
      </c>
      <c r="D1507" s="60">
        <v>0</v>
      </c>
      <c r="E1507" s="60">
        <v>0</v>
      </c>
      <c r="F1507" s="60">
        <v>0</v>
      </c>
      <c r="G1507" s="58">
        <f t="shared" si="49"/>
        <v>0</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2418615</v>
      </c>
      <c r="D1509" s="60">
        <v>0</v>
      </c>
      <c r="E1509" s="60">
        <v>0</v>
      </c>
      <c r="F1509" s="60">
        <v>0</v>
      </c>
      <c r="G1509" s="58">
        <f t="shared" si="49"/>
        <v>87070.14</v>
      </c>
      <c r="H1509" s="58">
        <f t="shared" si="50"/>
        <v>0</v>
      </c>
      <c r="I1509" s="59">
        <v>0</v>
      </c>
    </row>
    <row r="1510" spans="1:9">
      <c r="A1510" s="72">
        <v>159</v>
      </c>
      <c r="B1510" s="60">
        <f>Obv!C48</f>
        <v>37</v>
      </c>
      <c r="C1510" s="60">
        <f>Obv!D48</f>
        <v>281473</v>
      </c>
      <c r="D1510" s="60">
        <v>0</v>
      </c>
      <c r="E1510" s="60">
        <v>0</v>
      </c>
      <c r="F1510" s="60">
        <v>0</v>
      </c>
      <c r="G1510" s="58">
        <f t="shared" si="49"/>
        <v>10414.501</v>
      </c>
      <c r="H1510" s="58">
        <f t="shared" si="50"/>
        <v>0</v>
      </c>
      <c r="I1510" s="59">
        <v>0</v>
      </c>
    </row>
    <row r="1511" spans="1:9">
      <c r="A1511" s="72">
        <v>159</v>
      </c>
      <c r="B1511" s="60">
        <f>Obv!C49</f>
        <v>38</v>
      </c>
      <c r="C1511" s="60">
        <f>Obv!D49</f>
        <v>0</v>
      </c>
      <c r="D1511" s="60">
        <v>0</v>
      </c>
      <c r="E1511" s="60">
        <v>0</v>
      </c>
      <c r="F1511" s="60">
        <v>0</v>
      </c>
      <c r="G1511" s="58">
        <f t="shared" si="49"/>
        <v>0</v>
      </c>
      <c r="H1511" s="58">
        <f t="shared" si="50"/>
        <v>0</v>
      </c>
      <c r="I1511" s="59">
        <v>0</v>
      </c>
    </row>
    <row r="1512" spans="1:9">
      <c r="A1512" s="72">
        <v>159</v>
      </c>
      <c r="B1512" s="60">
        <f>Obv!C50</f>
        <v>39</v>
      </c>
      <c r="C1512" s="60">
        <f>Obv!D50</f>
        <v>0</v>
      </c>
      <c r="D1512" s="60">
        <v>0</v>
      </c>
      <c r="E1512" s="60">
        <v>0</v>
      </c>
      <c r="F1512" s="60">
        <v>0</v>
      </c>
      <c r="G1512" s="58">
        <f t="shared" si="49"/>
        <v>0</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185357</v>
      </c>
      <c r="D1516" s="60">
        <v>0</v>
      </c>
      <c r="E1516" s="60">
        <v>0</v>
      </c>
      <c r="F1516" s="60">
        <v>0</v>
      </c>
      <c r="G1516" s="58">
        <f t="shared" si="49"/>
        <v>7970.3509999999997</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142472</v>
      </c>
      <c r="D1522" s="60">
        <v>0</v>
      </c>
      <c r="E1522" s="60">
        <v>0</v>
      </c>
      <c r="F1522" s="60">
        <v>0</v>
      </c>
      <c r="G1522" s="58">
        <f t="shared" si="49"/>
        <v>6981.1280000000006</v>
      </c>
      <c r="H1522" s="58">
        <f t="shared" si="50"/>
        <v>0</v>
      </c>
      <c r="I1522" s="59">
        <v>0</v>
      </c>
    </row>
    <row r="1523" spans="1:9">
      <c r="A1523" s="72">
        <v>159</v>
      </c>
      <c r="B1523" s="60">
        <f>Obv!C61</f>
        <v>50</v>
      </c>
      <c r="C1523" s="60">
        <f>Obv!D61</f>
        <v>142472</v>
      </c>
      <c r="D1523" s="60">
        <v>0</v>
      </c>
      <c r="E1523" s="60">
        <v>0</v>
      </c>
      <c r="F1523" s="60">
        <v>0</v>
      </c>
      <c r="G1523" s="58">
        <f t="shared" si="49"/>
        <v>7123.6</v>
      </c>
      <c r="H1523" s="58">
        <f t="shared" si="50"/>
        <v>0</v>
      </c>
      <c r="I1523" s="59">
        <v>0</v>
      </c>
    </row>
    <row r="1524" spans="1:9">
      <c r="A1524" s="72">
        <v>159</v>
      </c>
      <c r="B1524" s="60">
        <f>Obv!C62</f>
        <v>51</v>
      </c>
      <c r="C1524" s="60">
        <f>Obv!D62</f>
        <v>0</v>
      </c>
      <c r="D1524" s="60">
        <v>0</v>
      </c>
      <c r="E1524" s="60">
        <v>0</v>
      </c>
      <c r="F1524" s="60">
        <v>0</v>
      </c>
      <c r="G1524" s="58">
        <f t="shared" si="49"/>
        <v>0</v>
      </c>
      <c r="H1524" s="58">
        <f t="shared" si="50"/>
        <v>0</v>
      </c>
      <c r="I1524" s="59">
        <v>0</v>
      </c>
    </row>
    <row r="1525" spans="1:9">
      <c r="A1525" s="72">
        <v>159</v>
      </c>
      <c r="B1525" s="60">
        <f>Obv!C63</f>
        <v>52</v>
      </c>
      <c r="C1525" s="60">
        <f>Obv!D63</f>
        <v>0</v>
      </c>
      <c r="D1525" s="60">
        <v>0</v>
      </c>
      <c r="E1525" s="60">
        <v>0</v>
      </c>
      <c r="F1525" s="60">
        <v>0</v>
      </c>
      <c r="G1525" s="58">
        <f t="shared" si="49"/>
        <v>0</v>
      </c>
      <c r="H1525" s="58">
        <f t="shared" si="50"/>
        <v>0</v>
      </c>
      <c r="I1525" s="59">
        <v>0</v>
      </c>
    </row>
    <row r="1526" spans="1:9">
      <c r="A1526" s="72">
        <v>159</v>
      </c>
      <c r="B1526" s="60">
        <f>Obv!C64</f>
        <v>53</v>
      </c>
      <c r="C1526" s="60">
        <f>Obv!D64</f>
        <v>0</v>
      </c>
      <c r="D1526" s="60">
        <v>0</v>
      </c>
      <c r="E1526" s="60">
        <v>0</v>
      </c>
      <c r="F1526" s="60">
        <v>0</v>
      </c>
      <c r="G1526" s="58">
        <f t="shared" si="49"/>
        <v>0</v>
      </c>
      <c r="H1526" s="58">
        <f t="shared" si="50"/>
        <v>0</v>
      </c>
      <c r="I1526" s="59">
        <v>0</v>
      </c>
    </row>
    <row r="1527" spans="1:9">
      <c r="A1527" s="72">
        <v>159</v>
      </c>
      <c r="B1527" s="60">
        <f>Obv!C65</f>
        <v>54</v>
      </c>
      <c r="C1527" s="60">
        <f>Obv!D65</f>
        <v>0</v>
      </c>
      <c r="D1527" s="60">
        <v>0</v>
      </c>
      <c r="E1527" s="60">
        <v>0</v>
      </c>
      <c r="F1527" s="60">
        <v>0</v>
      </c>
      <c r="G1527" s="58">
        <f t="shared" si="49"/>
        <v>0</v>
      </c>
      <c r="H1527" s="58">
        <f t="shared" si="50"/>
        <v>0</v>
      </c>
      <c r="I1527" s="59">
        <v>0</v>
      </c>
    </row>
    <row r="1528" spans="1:9">
      <c r="A1528" s="72">
        <v>159</v>
      </c>
      <c r="B1528" s="60">
        <f>Obv!C66</f>
        <v>55</v>
      </c>
      <c r="C1528" s="60">
        <f>Obv!D66</f>
        <v>0</v>
      </c>
      <c r="D1528" s="60">
        <v>0</v>
      </c>
      <c r="E1528" s="60">
        <v>0</v>
      </c>
      <c r="F1528" s="60">
        <v>0</v>
      </c>
      <c r="G1528" s="58">
        <f t="shared" si="49"/>
        <v>0</v>
      </c>
      <c r="H1528" s="58">
        <f t="shared" si="50"/>
        <v>0</v>
      </c>
      <c r="I1528" s="59">
        <v>0</v>
      </c>
    </row>
    <row r="1529" spans="1:9">
      <c r="A1529" s="72">
        <v>159</v>
      </c>
      <c r="B1529" s="60">
        <f>Obv!C67</f>
        <v>56</v>
      </c>
      <c r="C1529" s="60">
        <f>Obv!D67</f>
        <v>0</v>
      </c>
      <c r="D1529" s="60">
        <v>0</v>
      </c>
      <c r="E1529" s="60">
        <v>0</v>
      </c>
      <c r="F1529" s="60">
        <v>0</v>
      </c>
      <c r="G1529" s="58">
        <f t="shared" si="49"/>
        <v>0</v>
      </c>
      <c r="H1529" s="58">
        <f t="shared" si="50"/>
        <v>0</v>
      </c>
      <c r="I1529" s="59">
        <v>0</v>
      </c>
    </row>
    <row r="1530" spans="1:9">
      <c r="A1530" s="72">
        <v>159</v>
      </c>
      <c r="B1530" s="60">
        <f>Obv!C68</f>
        <v>57</v>
      </c>
      <c r="C1530" s="60">
        <f>Obv!D68</f>
        <v>0</v>
      </c>
      <c r="D1530" s="60">
        <v>0</v>
      </c>
      <c r="E1530" s="60">
        <v>0</v>
      </c>
      <c r="F1530" s="60">
        <v>0</v>
      </c>
      <c r="G1530" s="58">
        <f t="shared" si="49"/>
        <v>0</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42885</v>
      </c>
      <c r="D1547" s="60">
        <v>0</v>
      </c>
      <c r="E1547" s="60">
        <v>0</v>
      </c>
      <c r="F1547" s="60">
        <v>0</v>
      </c>
      <c r="G1547" s="58">
        <f t="shared" si="51"/>
        <v>3173.49</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25605</v>
      </c>
      <c r="D1550" s="60">
        <v>0</v>
      </c>
      <c r="E1550" s="60">
        <v>0</v>
      </c>
      <c r="F1550" s="60">
        <v>0</v>
      </c>
      <c r="G1550" s="58">
        <f t="shared" si="51"/>
        <v>1971.585</v>
      </c>
      <c r="H1550" s="58">
        <f t="shared" si="52"/>
        <v>0</v>
      </c>
      <c r="I1550" s="59">
        <v>0</v>
      </c>
    </row>
    <row r="1551" spans="1:9">
      <c r="A1551" s="72">
        <v>159</v>
      </c>
      <c r="B1551" s="60">
        <f>Obv!C89</f>
        <v>78</v>
      </c>
      <c r="C1551" s="60">
        <f>Obv!D89</f>
        <v>17280</v>
      </c>
      <c r="D1551" s="60">
        <v>0</v>
      </c>
      <c r="E1551" s="60">
        <v>0</v>
      </c>
      <c r="F1551" s="60">
        <v>0</v>
      </c>
      <c r="G1551" s="58">
        <f t="shared" si="51"/>
        <v>1347.84</v>
      </c>
      <c r="H1551" s="58">
        <f t="shared" si="52"/>
        <v>0</v>
      </c>
      <c r="I1551" s="59">
        <v>0</v>
      </c>
    </row>
    <row r="1552" spans="1:9">
      <c r="A1552" s="72">
        <v>159</v>
      </c>
      <c r="B1552" s="60">
        <f>Obv!C90</f>
        <v>79</v>
      </c>
      <c r="C1552" s="60">
        <f>Obv!D90</f>
        <v>96116</v>
      </c>
      <c r="D1552" s="60">
        <v>0</v>
      </c>
      <c r="E1552" s="60">
        <v>0</v>
      </c>
      <c r="F1552" s="60">
        <v>0</v>
      </c>
      <c r="G1552" s="58">
        <f t="shared" si="51"/>
        <v>7593.1639999999998</v>
      </c>
      <c r="H1552" s="58">
        <f t="shared" si="52"/>
        <v>0</v>
      </c>
      <c r="I1552" s="59">
        <v>0</v>
      </c>
    </row>
    <row r="1553" spans="1:9">
      <c r="A1553" s="72">
        <v>159</v>
      </c>
      <c r="B1553" s="60">
        <f>Obv!C91</f>
        <v>80</v>
      </c>
      <c r="C1553" s="60">
        <f>Obv!D91</f>
        <v>96116</v>
      </c>
      <c r="D1553" s="60">
        <v>0</v>
      </c>
      <c r="E1553" s="60">
        <v>0</v>
      </c>
      <c r="F1553" s="60">
        <v>0</v>
      </c>
      <c r="G1553" s="58">
        <f t="shared" si="51"/>
        <v>7689.28</v>
      </c>
      <c r="H1553" s="58">
        <f t="shared" si="52"/>
        <v>0</v>
      </c>
      <c r="I1553" s="59">
        <v>0</v>
      </c>
    </row>
    <row r="1554" spans="1:9">
      <c r="A1554" s="72">
        <v>159</v>
      </c>
      <c r="B1554" s="60">
        <f>Obv!C92</f>
        <v>81</v>
      </c>
      <c r="C1554" s="60">
        <f>Obv!D92</f>
        <v>0</v>
      </c>
      <c r="D1554" s="60">
        <v>0</v>
      </c>
      <c r="E1554" s="60">
        <v>0</v>
      </c>
      <c r="F1554" s="60">
        <v>0</v>
      </c>
      <c r="G1554" s="58">
        <f t="shared" si="51"/>
        <v>0</v>
      </c>
      <c r="H1554" s="58">
        <f t="shared" si="52"/>
        <v>0</v>
      </c>
      <c r="I1554" s="59">
        <v>0</v>
      </c>
    </row>
    <row r="1555" spans="1:9">
      <c r="A1555" s="72">
        <v>159</v>
      </c>
      <c r="B1555" s="60">
        <f>Obv!C93</f>
        <v>82</v>
      </c>
      <c r="C1555" s="60">
        <f>Obv!D93</f>
        <v>0</v>
      </c>
      <c r="D1555" s="60">
        <v>0</v>
      </c>
      <c r="E1555" s="60">
        <v>0</v>
      </c>
      <c r="F1555" s="60">
        <v>0</v>
      </c>
      <c r="G1555" s="58">
        <f t="shared" si="51"/>
        <v>0</v>
      </c>
      <c r="H1555" s="58">
        <f t="shared" si="52"/>
        <v>0</v>
      </c>
      <c r="I1555" s="59">
        <v>0</v>
      </c>
    </row>
    <row r="1556" spans="1:9">
      <c r="A1556" s="72">
        <v>159</v>
      </c>
      <c r="B1556" s="60">
        <f>Obv!C94</f>
        <v>83</v>
      </c>
      <c r="C1556" s="60">
        <f>Obv!D94</f>
        <v>0</v>
      </c>
      <c r="D1556" s="60">
        <v>0</v>
      </c>
      <c r="E1556" s="60">
        <v>0</v>
      </c>
      <c r="F1556" s="60">
        <v>0</v>
      </c>
      <c r="G1556" s="58">
        <f t="shared" si="51"/>
        <v>0</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2137143</v>
      </c>
      <c r="D1563" s="60">
        <v>0</v>
      </c>
      <c r="E1563" s="60">
        <v>0</v>
      </c>
      <c r="F1563" s="60">
        <v>0</v>
      </c>
      <c r="G1563" s="58">
        <f t="shared" si="51"/>
        <v>192342.87</v>
      </c>
      <c r="H1563" s="58">
        <f t="shared" si="52"/>
        <v>0</v>
      </c>
      <c r="I1563" s="59">
        <v>0</v>
      </c>
    </row>
    <row r="1564" spans="1:9">
      <c r="A1564" s="72">
        <v>159</v>
      </c>
      <c r="B1564" s="60">
        <f>Obv!C102</f>
        <v>91</v>
      </c>
      <c r="C1564" s="60">
        <f>Obv!D102</f>
        <v>0</v>
      </c>
      <c r="D1564" s="60">
        <v>0</v>
      </c>
      <c r="E1564" s="60">
        <v>0</v>
      </c>
      <c r="F1564" s="60">
        <v>0</v>
      </c>
      <c r="G1564" s="58">
        <f t="shared" si="51"/>
        <v>0</v>
      </c>
      <c r="H1564" s="58">
        <f t="shared" si="52"/>
        <v>0</v>
      </c>
      <c r="I1564" s="59">
        <v>0</v>
      </c>
    </row>
    <row r="1565" spans="1:9">
      <c r="A1565" s="72">
        <v>159</v>
      </c>
      <c r="B1565" s="60">
        <f>Obv!C103</f>
        <v>92</v>
      </c>
      <c r="C1565" s="60">
        <f>Obv!D103</f>
        <v>1612178</v>
      </c>
      <c r="D1565" s="60">
        <v>0</v>
      </c>
      <c r="E1565" s="60">
        <v>0</v>
      </c>
      <c r="F1565" s="60">
        <v>0</v>
      </c>
      <c r="G1565" s="58">
        <f t="shared" si="51"/>
        <v>148320.37599999999</v>
      </c>
      <c r="H1565" s="58">
        <f t="shared" si="52"/>
        <v>0</v>
      </c>
      <c r="I1565" s="59">
        <v>0</v>
      </c>
    </row>
    <row r="1566" spans="1:9">
      <c r="A1566" s="72">
        <v>159</v>
      </c>
      <c r="B1566" s="60">
        <f>Obv!C104</f>
        <v>93</v>
      </c>
      <c r="C1566" s="60">
        <f>Obv!D104</f>
        <v>524965</v>
      </c>
      <c r="D1566" s="60">
        <v>0</v>
      </c>
      <c r="E1566" s="60">
        <v>0</v>
      </c>
      <c r="F1566" s="60">
        <v>0</v>
      </c>
      <c r="G1566" s="58">
        <f t="shared" si="51"/>
        <v>48821.745000000003</v>
      </c>
      <c r="H1566" s="58">
        <f t="shared" si="52"/>
        <v>0</v>
      </c>
      <c r="I1566" s="59">
        <v>0</v>
      </c>
    </row>
    <row r="1567" spans="1:9">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98" t="s">
        <v>2964</v>
      </c>
      <c r="B1" s="498"/>
      <c r="C1" s="498"/>
      <c r="D1" s="498"/>
      <c r="E1" s="498"/>
      <c r="F1" s="498"/>
      <c r="G1" s="498"/>
      <c r="H1" s="498"/>
    </row>
    <row r="2" spans="1:8" ht="45" customHeight="1">
      <c r="A2" s="477" t="s">
        <v>4273</v>
      </c>
      <c r="B2" s="478"/>
      <c r="C2" s="478"/>
      <c r="D2" s="478"/>
      <c r="E2" s="478"/>
      <c r="F2" s="478"/>
      <c r="G2" s="478"/>
      <c r="H2" s="479"/>
    </row>
    <row r="3" spans="1:8" ht="24" customHeight="1">
      <c r="A3" s="179" t="s">
        <v>827</v>
      </c>
      <c r="B3" s="488" t="s">
        <v>2459</v>
      </c>
      <c r="C3" s="489"/>
      <c r="D3" s="489"/>
      <c r="E3" s="489"/>
      <c r="F3" s="489"/>
      <c r="G3" s="489"/>
      <c r="H3" s="490"/>
    </row>
    <row r="4" spans="1:8" ht="15" customHeight="1">
      <c r="A4" s="180">
        <v>11</v>
      </c>
      <c r="B4" s="504" t="s">
        <v>3832</v>
      </c>
      <c r="C4" s="505"/>
      <c r="D4" s="505"/>
      <c r="E4" s="505"/>
      <c r="F4" s="505"/>
      <c r="G4" s="505"/>
      <c r="H4" s="506"/>
    </row>
    <row r="5" spans="1:8" ht="15" customHeight="1">
      <c r="A5" s="181">
        <v>12</v>
      </c>
      <c r="B5" s="482" t="s">
        <v>3521</v>
      </c>
      <c r="C5" s="483"/>
      <c r="D5" s="483"/>
      <c r="E5" s="483"/>
      <c r="F5" s="483"/>
      <c r="G5" s="483"/>
      <c r="H5" s="484"/>
    </row>
    <row r="6" spans="1:8" ht="15" customHeight="1">
      <c r="A6" s="181">
        <v>21</v>
      </c>
      <c r="B6" s="482" t="s">
        <v>3771</v>
      </c>
      <c r="C6" s="483"/>
      <c r="D6" s="483"/>
      <c r="E6" s="483"/>
      <c r="F6" s="483"/>
      <c r="G6" s="483"/>
      <c r="H6" s="484"/>
    </row>
    <row r="7" spans="1:8" ht="15" customHeight="1">
      <c r="A7" s="181">
        <v>22</v>
      </c>
      <c r="B7" s="482" t="s">
        <v>3606</v>
      </c>
      <c r="C7" s="483"/>
      <c r="D7" s="483"/>
      <c r="E7" s="483"/>
      <c r="F7" s="483"/>
      <c r="G7" s="483"/>
      <c r="H7" s="484"/>
    </row>
    <row r="8" spans="1:8" ht="15" customHeight="1">
      <c r="A8" s="181">
        <v>23</v>
      </c>
      <c r="B8" s="482" t="s">
        <v>3788</v>
      </c>
      <c r="C8" s="483"/>
      <c r="D8" s="483"/>
      <c r="E8" s="483"/>
      <c r="F8" s="483"/>
      <c r="G8" s="483"/>
      <c r="H8" s="484"/>
    </row>
    <row r="9" spans="1:8" ht="27.75" customHeight="1">
      <c r="A9" s="181">
        <v>31</v>
      </c>
      <c r="B9" s="482" t="s">
        <v>4164</v>
      </c>
      <c r="C9" s="483"/>
      <c r="D9" s="483"/>
      <c r="E9" s="483"/>
      <c r="F9" s="483"/>
      <c r="G9" s="483"/>
      <c r="H9" s="484"/>
    </row>
    <row r="10" spans="1:8" ht="15" customHeight="1">
      <c r="A10" s="181">
        <v>41</v>
      </c>
      <c r="B10" s="482" t="s">
        <v>3211</v>
      </c>
      <c r="C10" s="483"/>
      <c r="D10" s="483"/>
      <c r="E10" s="483"/>
      <c r="F10" s="483"/>
      <c r="G10" s="483"/>
      <c r="H10" s="484"/>
    </row>
    <row r="11" spans="1:8" ht="15" customHeight="1">
      <c r="A11" s="182">
        <v>42</v>
      </c>
      <c r="B11" s="485" t="s">
        <v>3816</v>
      </c>
      <c r="C11" s="486"/>
      <c r="D11" s="486"/>
      <c r="E11" s="486"/>
      <c r="F11" s="486"/>
      <c r="G11" s="486"/>
      <c r="H11" s="487"/>
    </row>
    <row r="12" spans="1:8" ht="5.0999999999999996" customHeight="1">
      <c r="A12" s="183"/>
      <c r="B12" s="184"/>
      <c r="C12" s="185"/>
      <c r="D12" s="185"/>
      <c r="E12" s="185"/>
      <c r="F12" s="185"/>
      <c r="G12" s="185"/>
      <c r="H12" s="185"/>
    </row>
    <row r="13" spans="1:8" s="186" customFormat="1" ht="38.25" customHeight="1">
      <c r="A13" s="480" t="s">
        <v>4252</v>
      </c>
      <c r="B13" s="480"/>
      <c r="C13" s="480"/>
      <c r="D13" s="480"/>
      <c r="E13" s="480"/>
      <c r="F13" s="480"/>
      <c r="G13" s="480"/>
      <c r="H13" s="481"/>
    </row>
    <row r="14" spans="1:8" ht="26.1" customHeight="1">
      <c r="A14" s="187" t="s">
        <v>1301</v>
      </c>
      <c r="B14" s="188" t="s">
        <v>2418</v>
      </c>
      <c r="D14" s="187" t="s">
        <v>1301</v>
      </c>
      <c r="E14" s="188" t="s">
        <v>2418</v>
      </c>
      <c r="G14" s="187" t="s">
        <v>1301</v>
      </c>
      <c r="H14" s="188" t="s">
        <v>2418</v>
      </c>
    </row>
    <row r="15" spans="1:8" ht="14.1" customHeight="1">
      <c r="A15" s="189">
        <v>1</v>
      </c>
      <c r="B15" s="190" t="s">
        <v>1935</v>
      </c>
      <c r="D15" s="189">
        <v>185</v>
      </c>
      <c r="E15" s="190" t="s">
        <v>803</v>
      </c>
      <c r="G15" s="189">
        <v>88</v>
      </c>
      <c r="H15" s="190" t="s">
        <v>1670</v>
      </c>
    </row>
    <row r="16" spans="1:8" ht="14.1" customHeight="1">
      <c r="A16" s="191">
        <v>2</v>
      </c>
      <c r="B16" s="192" t="s">
        <v>1184</v>
      </c>
      <c r="D16" s="191">
        <v>186</v>
      </c>
      <c r="E16" s="192" t="s">
        <v>636</v>
      </c>
      <c r="G16" s="191">
        <v>298</v>
      </c>
      <c r="H16" s="192" t="s">
        <v>1004</v>
      </c>
    </row>
    <row r="17" spans="1:8" ht="14.1" customHeight="1">
      <c r="A17" s="191">
        <v>3</v>
      </c>
      <c r="B17" s="192" t="s">
        <v>1442</v>
      </c>
      <c r="D17" s="191">
        <v>187</v>
      </c>
      <c r="E17" s="192" t="s">
        <v>952</v>
      </c>
      <c r="G17" s="191">
        <v>358</v>
      </c>
      <c r="H17" s="192" t="s">
        <v>1539</v>
      </c>
    </row>
    <row r="18" spans="1:8" ht="14.1" customHeight="1">
      <c r="A18" s="191">
        <v>4</v>
      </c>
      <c r="B18" s="192" t="s">
        <v>605</v>
      </c>
      <c r="D18" s="191">
        <v>189</v>
      </c>
      <c r="E18" s="192" t="s">
        <v>1218</v>
      </c>
      <c r="G18" s="191">
        <v>359</v>
      </c>
      <c r="H18" s="192" t="s">
        <v>443</v>
      </c>
    </row>
    <row r="19" spans="1:8" ht="14.1" customHeight="1">
      <c r="A19" s="191">
        <v>5</v>
      </c>
      <c r="B19" s="192" t="s">
        <v>416</v>
      </c>
      <c r="D19" s="191">
        <v>190</v>
      </c>
      <c r="E19" s="192" t="s">
        <v>1898</v>
      </c>
      <c r="G19" s="191">
        <v>360</v>
      </c>
      <c r="H19" s="192" t="s">
        <v>672</v>
      </c>
    </row>
    <row r="20" spans="1:8" ht="14.1" customHeight="1">
      <c r="A20" s="191">
        <v>6</v>
      </c>
      <c r="B20" s="192" t="s">
        <v>767</v>
      </c>
      <c r="D20" s="191">
        <v>192</v>
      </c>
      <c r="E20" s="192" t="s">
        <v>432</v>
      </c>
      <c r="G20" s="191">
        <v>361</v>
      </c>
      <c r="H20" s="192" t="s">
        <v>1251</v>
      </c>
    </row>
    <row r="21" spans="1:8" ht="14.1" customHeight="1">
      <c r="A21" s="191">
        <v>7</v>
      </c>
      <c r="B21" s="192" t="s">
        <v>1836</v>
      </c>
      <c r="D21" s="191">
        <v>193</v>
      </c>
      <c r="E21" s="192" t="s">
        <v>2017</v>
      </c>
      <c r="G21" s="191">
        <v>362</v>
      </c>
      <c r="H21" s="192" t="s">
        <v>1293</v>
      </c>
    </row>
    <row r="22" spans="1:8" ht="14.1" customHeight="1">
      <c r="A22" s="191">
        <v>8</v>
      </c>
      <c r="B22" s="192" t="s">
        <v>1277</v>
      </c>
      <c r="D22" s="191">
        <v>194</v>
      </c>
      <c r="E22" s="192" t="s">
        <v>2175</v>
      </c>
      <c r="G22" s="191">
        <v>363</v>
      </c>
      <c r="H22" s="192" t="s">
        <v>182</v>
      </c>
    </row>
    <row r="23" spans="1:8" ht="14.1" customHeight="1">
      <c r="A23" s="191">
        <v>9</v>
      </c>
      <c r="B23" s="192" t="s">
        <v>1835</v>
      </c>
      <c r="D23" s="191">
        <v>195</v>
      </c>
      <c r="E23" s="192" t="s">
        <v>2176</v>
      </c>
      <c r="G23" s="191">
        <v>364</v>
      </c>
      <c r="H23" s="192" t="s">
        <v>1011</v>
      </c>
    </row>
    <row r="24" spans="1:8" ht="14.1" customHeight="1">
      <c r="A24" s="191">
        <v>10</v>
      </c>
      <c r="B24" s="192" t="s">
        <v>891</v>
      </c>
      <c r="D24" s="191">
        <v>196</v>
      </c>
      <c r="E24" s="192" t="s">
        <v>433</v>
      </c>
      <c r="G24" s="191">
        <v>536</v>
      </c>
      <c r="H24" s="192" t="s">
        <v>1012</v>
      </c>
    </row>
    <row r="25" spans="1:8" ht="14.1" customHeight="1">
      <c r="A25" s="191">
        <v>11</v>
      </c>
      <c r="B25" s="192" t="s">
        <v>1894</v>
      </c>
      <c r="D25" s="191">
        <v>622</v>
      </c>
      <c r="E25" s="192" t="s">
        <v>637</v>
      </c>
      <c r="G25" s="191">
        <v>365</v>
      </c>
      <c r="H25" s="192" t="s">
        <v>1154</v>
      </c>
    </row>
    <row r="26" spans="1:8" ht="14.1" customHeight="1">
      <c r="A26" s="191">
        <v>550</v>
      </c>
      <c r="B26" s="192" t="s">
        <v>1080</v>
      </c>
      <c r="D26" s="191">
        <v>197</v>
      </c>
      <c r="E26" s="192" t="s">
        <v>1408</v>
      </c>
      <c r="G26" s="191">
        <v>366</v>
      </c>
      <c r="H26" s="192" t="s">
        <v>1013</v>
      </c>
    </row>
    <row r="27" spans="1:8" ht="14.1" customHeight="1">
      <c r="A27" s="191">
        <v>12</v>
      </c>
      <c r="B27" s="192" t="s">
        <v>768</v>
      </c>
      <c r="D27" s="191">
        <v>198</v>
      </c>
      <c r="E27" s="192" t="s">
        <v>954</v>
      </c>
      <c r="G27" s="191">
        <v>368</v>
      </c>
      <c r="H27" s="192" t="s">
        <v>1073</v>
      </c>
    </row>
    <row r="28" spans="1:8" ht="14.1" customHeight="1">
      <c r="A28" s="191">
        <v>13</v>
      </c>
      <c r="B28" s="192" t="s">
        <v>1466</v>
      </c>
      <c r="D28" s="191">
        <v>199</v>
      </c>
      <c r="E28" s="192" t="s">
        <v>1756</v>
      </c>
      <c r="G28" s="191">
        <v>369</v>
      </c>
      <c r="H28" s="192" t="s">
        <v>1336</v>
      </c>
    </row>
    <row r="29" spans="1:8" ht="14.1" customHeight="1">
      <c r="A29" s="191">
        <v>15</v>
      </c>
      <c r="B29" s="192" t="s">
        <v>769</v>
      </c>
      <c r="D29" s="191">
        <v>200</v>
      </c>
      <c r="E29" s="192" t="s">
        <v>1757</v>
      </c>
      <c r="G29" s="191">
        <v>371</v>
      </c>
      <c r="H29" s="192" t="s">
        <v>1542</v>
      </c>
    </row>
    <row r="30" spans="1:8" ht="14.1" customHeight="1">
      <c r="A30" s="191">
        <v>16</v>
      </c>
      <c r="B30" s="192" t="s">
        <v>1515</v>
      </c>
      <c r="D30" s="191">
        <v>201</v>
      </c>
      <c r="E30" s="192" t="s">
        <v>1315</v>
      </c>
      <c r="G30" s="191">
        <v>372</v>
      </c>
      <c r="H30" s="192" t="s">
        <v>1673</v>
      </c>
    </row>
    <row r="31" spans="1:8" ht="14.1" customHeight="1">
      <c r="A31" s="191">
        <v>17</v>
      </c>
      <c r="B31" s="192" t="s">
        <v>1081</v>
      </c>
      <c r="D31" s="191">
        <v>202</v>
      </c>
      <c r="E31" s="192" t="s">
        <v>2177</v>
      </c>
      <c r="G31" s="191">
        <v>556</v>
      </c>
      <c r="H31" s="192" t="s">
        <v>838</v>
      </c>
    </row>
    <row r="32" spans="1:8" ht="14.1" customHeight="1">
      <c r="A32" s="191">
        <v>18</v>
      </c>
      <c r="B32" s="192" t="s">
        <v>606</v>
      </c>
      <c r="D32" s="191">
        <v>203</v>
      </c>
      <c r="E32" s="192" t="s">
        <v>2245</v>
      </c>
      <c r="G32" s="191">
        <v>373</v>
      </c>
      <c r="H32" s="192" t="s">
        <v>839</v>
      </c>
    </row>
    <row r="33" spans="1:8" ht="14.1" customHeight="1">
      <c r="A33" s="191">
        <v>19</v>
      </c>
      <c r="B33" s="192" t="s">
        <v>1190</v>
      </c>
      <c r="D33" s="191">
        <v>204</v>
      </c>
      <c r="E33" s="192" t="s">
        <v>1523</v>
      </c>
      <c r="G33" s="191">
        <v>582</v>
      </c>
      <c r="H33" s="192" t="s">
        <v>1254</v>
      </c>
    </row>
    <row r="34" spans="1:8" ht="14.1" customHeight="1">
      <c r="A34" s="191">
        <v>20</v>
      </c>
      <c r="B34" s="192" t="s">
        <v>892</v>
      </c>
      <c r="D34" s="191">
        <v>538</v>
      </c>
      <c r="E34" s="192" t="s">
        <v>1121</v>
      </c>
      <c r="G34" s="191">
        <v>374</v>
      </c>
      <c r="H34" s="192" t="s">
        <v>840</v>
      </c>
    </row>
    <row r="35" spans="1:8" ht="14.1" customHeight="1">
      <c r="A35" s="191">
        <v>621</v>
      </c>
      <c r="B35" s="192" t="s">
        <v>770</v>
      </c>
      <c r="D35" s="191">
        <v>205</v>
      </c>
      <c r="E35" s="192" t="s">
        <v>1282</v>
      </c>
      <c r="G35" s="191">
        <v>375</v>
      </c>
      <c r="H35" s="192" t="s">
        <v>1543</v>
      </c>
    </row>
    <row r="36" spans="1:8" ht="14.1" customHeight="1">
      <c r="A36" s="191">
        <v>21</v>
      </c>
      <c r="B36" s="192" t="s">
        <v>607</v>
      </c>
      <c r="D36" s="191">
        <v>206</v>
      </c>
      <c r="E36" s="192" t="s">
        <v>1122</v>
      </c>
      <c r="G36" s="191">
        <v>376</v>
      </c>
      <c r="H36" s="192" t="s">
        <v>1016</v>
      </c>
    </row>
    <row r="37" spans="1:8" ht="14.1" customHeight="1">
      <c r="A37" s="191">
        <v>22</v>
      </c>
      <c r="B37" s="192" t="s">
        <v>1585</v>
      </c>
      <c r="D37" s="191">
        <v>208</v>
      </c>
      <c r="E37" s="192" t="s">
        <v>1786</v>
      </c>
      <c r="G37" s="191">
        <v>591</v>
      </c>
      <c r="H37" s="192" t="s">
        <v>1674</v>
      </c>
    </row>
    <row r="38" spans="1:8" ht="14.1" customHeight="1">
      <c r="A38" s="191">
        <v>310</v>
      </c>
      <c r="B38" s="192" t="s">
        <v>1191</v>
      </c>
      <c r="D38" s="191">
        <v>209</v>
      </c>
      <c r="E38" s="192" t="s">
        <v>1316</v>
      </c>
      <c r="G38" s="191">
        <v>377</v>
      </c>
      <c r="H38" s="192" t="s">
        <v>1295</v>
      </c>
    </row>
    <row r="39" spans="1:8" ht="14.1" customHeight="1">
      <c r="A39" s="191">
        <v>547</v>
      </c>
      <c r="B39" s="192" t="s">
        <v>771</v>
      </c>
      <c r="D39" s="191">
        <v>211</v>
      </c>
      <c r="E39" s="192" t="s">
        <v>955</v>
      </c>
      <c r="G39" s="191">
        <v>378</v>
      </c>
      <c r="H39" s="192" t="s">
        <v>1159</v>
      </c>
    </row>
    <row r="40" spans="1:8" ht="14.1" customHeight="1">
      <c r="A40" s="191">
        <v>23</v>
      </c>
      <c r="B40" s="192" t="s">
        <v>894</v>
      </c>
      <c r="D40" s="191">
        <v>212</v>
      </c>
      <c r="E40" s="192" t="s">
        <v>1725</v>
      </c>
      <c r="G40" s="191">
        <v>379</v>
      </c>
      <c r="H40" s="192" t="s">
        <v>451</v>
      </c>
    </row>
    <row r="41" spans="1:8" ht="14.1" customHeight="1">
      <c r="A41" s="191">
        <v>24</v>
      </c>
      <c r="B41" s="192" t="s">
        <v>1082</v>
      </c>
      <c r="D41" s="191">
        <v>533</v>
      </c>
      <c r="E41" s="192" t="s">
        <v>1409</v>
      </c>
      <c r="G41" s="191">
        <v>380</v>
      </c>
      <c r="H41" s="192" t="s">
        <v>1025</v>
      </c>
    </row>
    <row r="42" spans="1:8" ht="14.1" customHeight="1">
      <c r="A42" s="191">
        <v>25</v>
      </c>
      <c r="B42" s="192" t="s">
        <v>608</v>
      </c>
      <c r="D42" s="191">
        <v>545</v>
      </c>
      <c r="E42" s="192" t="s">
        <v>1220</v>
      </c>
      <c r="G42" s="191">
        <v>381</v>
      </c>
      <c r="H42" s="192" t="s">
        <v>2185</v>
      </c>
    </row>
    <row r="43" spans="1:8" ht="14.1" customHeight="1">
      <c r="A43" s="191">
        <v>26</v>
      </c>
      <c r="B43" s="192" t="s">
        <v>1306</v>
      </c>
      <c r="D43" s="191">
        <v>213</v>
      </c>
      <c r="E43" s="192" t="s">
        <v>1067</v>
      </c>
      <c r="G43" s="191">
        <v>382</v>
      </c>
      <c r="H43" s="192" t="s">
        <v>682</v>
      </c>
    </row>
    <row r="44" spans="1:8" ht="14.1" customHeight="1">
      <c r="A44" s="191">
        <v>27</v>
      </c>
      <c r="B44" s="192" t="s">
        <v>169</v>
      </c>
      <c r="D44" s="191">
        <v>214</v>
      </c>
      <c r="E44" s="192" t="s">
        <v>1654</v>
      </c>
      <c r="G44" s="191">
        <v>383</v>
      </c>
      <c r="H44" s="192" t="s">
        <v>683</v>
      </c>
    </row>
    <row r="45" spans="1:8" ht="14.1" customHeight="1">
      <c r="A45" s="191">
        <v>29</v>
      </c>
      <c r="B45" s="192" t="s">
        <v>773</v>
      </c>
      <c r="D45" s="191">
        <v>215</v>
      </c>
      <c r="E45" s="192" t="s">
        <v>172</v>
      </c>
      <c r="G45" s="191">
        <v>385</v>
      </c>
      <c r="H45" s="192" t="s">
        <v>1026</v>
      </c>
    </row>
    <row r="46" spans="1:8" ht="14.1" customHeight="1">
      <c r="A46" s="191">
        <v>30</v>
      </c>
      <c r="B46" s="192" t="s">
        <v>1192</v>
      </c>
      <c r="D46" s="191">
        <v>216</v>
      </c>
      <c r="E46" s="192" t="s">
        <v>805</v>
      </c>
      <c r="G46" s="191">
        <v>386</v>
      </c>
      <c r="H46" s="192" t="s">
        <v>1160</v>
      </c>
    </row>
    <row r="47" spans="1:8" ht="14.1" customHeight="1">
      <c r="A47" s="191">
        <v>32</v>
      </c>
      <c r="B47" s="192" t="s">
        <v>1638</v>
      </c>
      <c r="D47" s="191">
        <v>217</v>
      </c>
      <c r="E47" s="192" t="s">
        <v>1283</v>
      </c>
      <c r="G47" s="191">
        <v>387</v>
      </c>
      <c r="H47" s="192" t="s">
        <v>452</v>
      </c>
    </row>
    <row r="48" spans="1:8" ht="14.1" customHeight="1">
      <c r="A48" s="191">
        <v>33</v>
      </c>
      <c r="B48" s="192" t="s">
        <v>1356</v>
      </c>
      <c r="D48" s="191">
        <v>572</v>
      </c>
      <c r="E48" s="192" t="s">
        <v>1123</v>
      </c>
      <c r="G48" s="191">
        <v>562</v>
      </c>
      <c r="H48" s="192" t="s">
        <v>1027</v>
      </c>
    </row>
    <row r="49" spans="1:8" ht="14.1" customHeight="1">
      <c r="A49" s="191">
        <v>34</v>
      </c>
      <c r="B49" s="192" t="s">
        <v>895</v>
      </c>
      <c r="D49" s="191">
        <v>219</v>
      </c>
      <c r="E49" s="192" t="s">
        <v>1478</v>
      </c>
      <c r="G49" s="191">
        <v>388</v>
      </c>
      <c r="H49" s="192" t="s">
        <v>843</v>
      </c>
    </row>
    <row r="50" spans="1:8" ht="14.1" customHeight="1">
      <c r="A50" s="191">
        <v>77</v>
      </c>
      <c r="B50" s="192" t="s">
        <v>609</v>
      </c>
      <c r="D50" s="191">
        <v>553</v>
      </c>
      <c r="E50" s="192" t="s">
        <v>1124</v>
      </c>
      <c r="G50" s="191">
        <v>570</v>
      </c>
      <c r="H50" s="192" t="s">
        <v>1260</v>
      </c>
    </row>
    <row r="51" spans="1:8" ht="14.1" customHeight="1">
      <c r="A51" s="191">
        <v>35</v>
      </c>
      <c r="B51" s="192" t="s">
        <v>1193</v>
      </c>
      <c r="D51" s="191">
        <v>220</v>
      </c>
      <c r="E51" s="192" t="s">
        <v>806</v>
      </c>
      <c r="G51" s="191">
        <v>389</v>
      </c>
      <c r="H51" s="192" t="s">
        <v>453</v>
      </c>
    </row>
    <row r="52" spans="1:8" ht="14.1" customHeight="1">
      <c r="A52" s="191">
        <v>36</v>
      </c>
      <c r="B52" s="192" t="s">
        <v>1083</v>
      </c>
      <c r="D52" s="191">
        <v>221</v>
      </c>
      <c r="E52" s="192" t="s">
        <v>956</v>
      </c>
      <c r="G52" s="191">
        <v>390</v>
      </c>
      <c r="H52" s="192" t="s">
        <v>1297</v>
      </c>
    </row>
    <row r="53" spans="1:8" ht="14.1" customHeight="1">
      <c r="A53" s="191">
        <v>151</v>
      </c>
      <c r="B53" s="192" t="s">
        <v>1972</v>
      </c>
      <c r="D53" s="191">
        <v>222</v>
      </c>
      <c r="E53" s="192" t="s">
        <v>644</v>
      </c>
      <c r="G53" s="191">
        <v>391</v>
      </c>
      <c r="H53" s="192" t="s">
        <v>685</v>
      </c>
    </row>
    <row r="54" spans="1:8" ht="14.1" customHeight="1">
      <c r="A54" s="191">
        <v>37</v>
      </c>
      <c r="B54" s="192" t="s">
        <v>774</v>
      </c>
      <c r="D54" s="191">
        <v>223</v>
      </c>
      <c r="E54" s="192" t="s">
        <v>1526</v>
      </c>
      <c r="G54" s="191">
        <v>393</v>
      </c>
      <c r="H54" s="192" t="s">
        <v>686</v>
      </c>
    </row>
    <row r="55" spans="1:8" ht="14.1" customHeight="1">
      <c r="A55" s="191">
        <v>38</v>
      </c>
      <c r="B55" s="192" t="s">
        <v>1467</v>
      </c>
      <c r="D55" s="191">
        <v>225</v>
      </c>
      <c r="E55" s="192" t="s">
        <v>962</v>
      </c>
      <c r="G55" s="191">
        <v>394</v>
      </c>
      <c r="H55" s="192" t="s">
        <v>1028</v>
      </c>
    </row>
    <row r="56" spans="1:8" ht="14.1" customHeight="1">
      <c r="A56" s="191">
        <v>39</v>
      </c>
      <c r="B56" s="192" t="s">
        <v>1586</v>
      </c>
      <c r="D56" s="191">
        <v>226</v>
      </c>
      <c r="E56" s="192" t="s">
        <v>963</v>
      </c>
      <c r="G56" s="191">
        <v>395</v>
      </c>
      <c r="H56" s="192" t="s">
        <v>1029</v>
      </c>
    </row>
    <row r="57" spans="1:8" ht="14.1" customHeight="1">
      <c r="A57" s="191">
        <v>40</v>
      </c>
      <c r="B57" s="192" t="s">
        <v>1194</v>
      </c>
      <c r="D57" s="191">
        <v>586</v>
      </c>
      <c r="E57" s="192" t="s">
        <v>1656</v>
      </c>
      <c r="G57" s="191">
        <v>396</v>
      </c>
      <c r="H57" s="192" t="s">
        <v>1577</v>
      </c>
    </row>
    <row r="58" spans="1:8" ht="14.1" customHeight="1">
      <c r="A58" s="191">
        <v>41</v>
      </c>
      <c r="B58" s="192" t="s">
        <v>1837</v>
      </c>
      <c r="D58" s="191">
        <v>227</v>
      </c>
      <c r="E58" s="192" t="s">
        <v>809</v>
      </c>
      <c r="G58" s="191">
        <v>397</v>
      </c>
      <c r="H58" s="192" t="s">
        <v>2081</v>
      </c>
    </row>
    <row r="59" spans="1:8" ht="14.1" customHeight="1">
      <c r="A59" s="191">
        <v>42</v>
      </c>
      <c r="B59" s="192" t="s">
        <v>417</v>
      </c>
      <c r="D59" s="191">
        <v>228</v>
      </c>
      <c r="E59" s="192" t="s">
        <v>964</v>
      </c>
      <c r="G59" s="191">
        <v>399</v>
      </c>
      <c r="H59" s="192" t="s">
        <v>844</v>
      </c>
    </row>
    <row r="60" spans="1:8" ht="14.1" customHeight="1">
      <c r="A60" s="191">
        <v>567</v>
      </c>
      <c r="B60" s="192" t="s">
        <v>1084</v>
      </c>
      <c r="D60" s="191">
        <v>229</v>
      </c>
      <c r="E60" s="192" t="s">
        <v>1222</v>
      </c>
      <c r="G60" s="191">
        <v>400</v>
      </c>
      <c r="H60" s="192" t="s">
        <v>687</v>
      </c>
    </row>
    <row r="61" spans="1:8" ht="14.1" customHeight="1">
      <c r="A61" s="191">
        <v>43</v>
      </c>
      <c r="B61" s="192" t="s">
        <v>610</v>
      </c>
      <c r="D61" s="191">
        <v>230</v>
      </c>
      <c r="E61" s="192" t="s">
        <v>2075</v>
      </c>
      <c r="G61" s="191">
        <v>402</v>
      </c>
      <c r="H61" s="192" t="s">
        <v>1161</v>
      </c>
    </row>
    <row r="62" spans="1:8" ht="14.1" customHeight="1">
      <c r="A62" s="191">
        <v>44</v>
      </c>
      <c r="B62" s="192" t="s">
        <v>613</v>
      </c>
      <c r="D62" s="191">
        <v>231</v>
      </c>
      <c r="E62" s="192" t="s">
        <v>645</v>
      </c>
      <c r="G62" s="191">
        <v>405</v>
      </c>
      <c r="H62" s="192" t="s">
        <v>1261</v>
      </c>
    </row>
    <row r="63" spans="1:8" ht="14.1" customHeight="1">
      <c r="A63" s="191">
        <v>46</v>
      </c>
      <c r="B63" s="192" t="s">
        <v>776</v>
      </c>
      <c r="D63" s="191">
        <v>232</v>
      </c>
      <c r="E63" s="192" t="s">
        <v>1318</v>
      </c>
      <c r="G63" s="191">
        <v>406</v>
      </c>
      <c r="H63" s="192" t="s">
        <v>688</v>
      </c>
    </row>
    <row r="64" spans="1:8" ht="14.1" customHeight="1">
      <c r="A64" s="191">
        <v>47</v>
      </c>
      <c r="B64" s="192" t="s">
        <v>1087</v>
      </c>
      <c r="D64" s="191">
        <v>234</v>
      </c>
      <c r="E64" s="192" t="s">
        <v>2179</v>
      </c>
      <c r="G64" s="191">
        <v>407</v>
      </c>
      <c r="H64" s="192" t="s">
        <v>689</v>
      </c>
    </row>
    <row r="65" spans="1:8" ht="14.1" customHeight="1">
      <c r="A65" s="191">
        <v>48</v>
      </c>
      <c r="B65" s="192" t="s">
        <v>897</v>
      </c>
      <c r="D65" s="191">
        <v>235</v>
      </c>
      <c r="E65" s="192" t="s">
        <v>1527</v>
      </c>
      <c r="G65" s="191">
        <v>409</v>
      </c>
      <c r="H65" s="192" t="s">
        <v>690</v>
      </c>
    </row>
    <row r="66" spans="1:8" ht="14.1" customHeight="1">
      <c r="A66" s="191">
        <v>49</v>
      </c>
      <c r="B66" s="192" t="s">
        <v>1196</v>
      </c>
      <c r="D66" s="191">
        <v>236</v>
      </c>
      <c r="E66" s="192" t="s">
        <v>646</v>
      </c>
      <c r="G66" s="191">
        <v>410</v>
      </c>
      <c r="H66" s="192" t="s">
        <v>1676</v>
      </c>
    </row>
    <row r="67" spans="1:8" ht="14.1" customHeight="1">
      <c r="A67" s="191">
        <v>50</v>
      </c>
      <c r="B67" s="192" t="s">
        <v>1359</v>
      </c>
      <c r="D67" s="191">
        <v>237</v>
      </c>
      <c r="E67" s="192" t="s">
        <v>647</v>
      </c>
      <c r="G67" s="191">
        <v>411</v>
      </c>
      <c r="H67" s="192" t="s">
        <v>1262</v>
      </c>
    </row>
    <row r="68" spans="1:8" ht="14.1" customHeight="1">
      <c r="A68" s="191">
        <v>51</v>
      </c>
      <c r="B68" s="192" t="s">
        <v>1088</v>
      </c>
      <c r="D68" s="191">
        <v>587</v>
      </c>
      <c r="E68" s="192" t="s">
        <v>1759</v>
      </c>
      <c r="G68" s="191">
        <v>412</v>
      </c>
      <c r="H68" s="192" t="s">
        <v>2022</v>
      </c>
    </row>
    <row r="69" spans="1:8" ht="14.1" customHeight="1">
      <c r="A69" s="191">
        <v>52</v>
      </c>
      <c r="B69" s="192" t="s">
        <v>419</v>
      </c>
      <c r="D69" s="191">
        <v>624</v>
      </c>
      <c r="E69" s="192" t="s">
        <v>648</v>
      </c>
      <c r="G69" s="191">
        <v>413</v>
      </c>
      <c r="H69" s="192" t="s">
        <v>1340</v>
      </c>
    </row>
    <row r="70" spans="1:8" ht="14.1" customHeight="1">
      <c r="A70" s="191">
        <v>53</v>
      </c>
      <c r="B70" s="192" t="s">
        <v>1308</v>
      </c>
      <c r="D70" s="191">
        <v>239</v>
      </c>
      <c r="E70" s="192" t="s">
        <v>649</v>
      </c>
      <c r="G70" s="191">
        <v>414</v>
      </c>
      <c r="H70" s="192" t="s">
        <v>1578</v>
      </c>
    </row>
    <row r="71" spans="1:8" ht="14.1" customHeight="1">
      <c r="A71" s="191">
        <v>54</v>
      </c>
      <c r="B71" s="192" t="s">
        <v>614</v>
      </c>
      <c r="D71" s="191">
        <v>240</v>
      </c>
      <c r="E71" s="192" t="s">
        <v>966</v>
      </c>
      <c r="G71" s="191">
        <v>415</v>
      </c>
      <c r="H71" s="192" t="s">
        <v>1615</v>
      </c>
    </row>
    <row r="72" spans="1:8" ht="14.1" customHeight="1">
      <c r="A72" s="191">
        <v>55</v>
      </c>
      <c r="B72" s="192" t="s">
        <v>1272</v>
      </c>
      <c r="D72" s="191">
        <v>242</v>
      </c>
      <c r="E72" s="192" t="s">
        <v>810</v>
      </c>
      <c r="G72" s="191">
        <v>416</v>
      </c>
      <c r="H72" s="192" t="s">
        <v>1263</v>
      </c>
    </row>
    <row r="73" spans="1:8" ht="14.1" customHeight="1">
      <c r="A73" s="191">
        <v>56</v>
      </c>
      <c r="B73" s="192" t="s">
        <v>1509</v>
      </c>
      <c r="D73" s="191">
        <v>243</v>
      </c>
      <c r="E73" s="192" t="s">
        <v>1411</v>
      </c>
      <c r="G73" s="191">
        <v>418</v>
      </c>
      <c r="H73" s="192" t="s">
        <v>1797</v>
      </c>
    </row>
    <row r="74" spans="1:8" ht="14.1" customHeight="1">
      <c r="A74" s="191">
        <v>57</v>
      </c>
      <c r="B74" s="192" t="s">
        <v>1632</v>
      </c>
      <c r="D74" s="191">
        <v>244</v>
      </c>
      <c r="E74" s="192" t="s">
        <v>967</v>
      </c>
      <c r="G74" s="191">
        <v>419</v>
      </c>
      <c r="H74" s="192" t="s">
        <v>454</v>
      </c>
    </row>
    <row r="75" spans="1:8" ht="14.1" customHeight="1">
      <c r="A75" s="191">
        <v>58</v>
      </c>
      <c r="B75" s="192" t="s">
        <v>1390</v>
      </c>
      <c r="D75" s="191">
        <v>548</v>
      </c>
      <c r="E75" s="192" t="s">
        <v>435</v>
      </c>
      <c r="G75" s="191">
        <v>606</v>
      </c>
      <c r="H75" s="192" t="s">
        <v>1382</v>
      </c>
    </row>
    <row r="76" spans="1:8" ht="14.1" customHeight="1">
      <c r="A76" s="191">
        <v>60</v>
      </c>
      <c r="B76" s="192" t="s">
        <v>1510</v>
      </c>
      <c r="D76" s="191">
        <v>245</v>
      </c>
      <c r="E76" s="192" t="s">
        <v>1285</v>
      </c>
      <c r="G76" s="191">
        <v>421</v>
      </c>
      <c r="H76" s="192" t="s">
        <v>1383</v>
      </c>
    </row>
    <row r="77" spans="1:8" ht="14.1" customHeight="1">
      <c r="A77" s="191">
        <v>61</v>
      </c>
      <c r="B77" s="192" t="s">
        <v>1273</v>
      </c>
      <c r="D77" s="191">
        <v>600</v>
      </c>
      <c r="E77" s="192" t="s">
        <v>1127</v>
      </c>
      <c r="G77" s="191">
        <v>422</v>
      </c>
      <c r="H77" s="192" t="s">
        <v>2135</v>
      </c>
    </row>
    <row r="78" spans="1:8" ht="14.1" customHeight="1">
      <c r="A78" s="191">
        <v>63</v>
      </c>
      <c r="B78" s="192" t="s">
        <v>1274</v>
      </c>
      <c r="D78" s="191">
        <v>246</v>
      </c>
      <c r="E78" s="192" t="s">
        <v>1128</v>
      </c>
      <c r="G78" s="191">
        <v>551</v>
      </c>
      <c r="H78" s="192" t="s">
        <v>1031</v>
      </c>
    </row>
    <row r="79" spans="1:8" ht="14.1" customHeight="1">
      <c r="A79" s="191">
        <v>64</v>
      </c>
      <c r="B79" s="192" t="s">
        <v>1511</v>
      </c>
      <c r="D79" s="191">
        <v>247</v>
      </c>
      <c r="E79" s="192" t="s">
        <v>1844</v>
      </c>
      <c r="G79" s="191">
        <v>423</v>
      </c>
      <c r="H79" s="192" t="s">
        <v>1546</v>
      </c>
    </row>
    <row r="80" spans="1:8" ht="14.1" customHeight="1">
      <c r="A80" s="191">
        <v>65</v>
      </c>
      <c r="B80" s="192" t="s">
        <v>1275</v>
      </c>
      <c r="D80" s="191">
        <v>248</v>
      </c>
      <c r="E80" s="192" t="s">
        <v>1069</v>
      </c>
      <c r="G80" s="191">
        <v>424</v>
      </c>
      <c r="H80" s="192" t="s">
        <v>1264</v>
      </c>
    </row>
    <row r="81" spans="1:8" ht="14.1" customHeight="1">
      <c r="A81" s="191">
        <v>66</v>
      </c>
      <c r="B81" s="192" t="s">
        <v>619</v>
      </c>
      <c r="D81" s="191">
        <v>578</v>
      </c>
      <c r="E81" s="192" t="s">
        <v>1371</v>
      </c>
      <c r="G81" s="191">
        <v>425</v>
      </c>
      <c r="H81" s="192" t="s">
        <v>1547</v>
      </c>
    </row>
    <row r="82" spans="1:8" ht="14.1" customHeight="1">
      <c r="A82" s="191">
        <v>67</v>
      </c>
      <c r="B82" s="192" t="s">
        <v>904</v>
      </c>
      <c r="D82" s="191">
        <v>555</v>
      </c>
      <c r="E82" s="192" t="s">
        <v>654</v>
      </c>
      <c r="G82" s="191">
        <v>426</v>
      </c>
      <c r="H82" s="192" t="s">
        <v>691</v>
      </c>
    </row>
    <row r="83" spans="1:8" ht="14.1" customHeight="1">
      <c r="A83" s="191">
        <v>68</v>
      </c>
      <c r="B83" s="192" t="s">
        <v>620</v>
      </c>
      <c r="D83" s="191">
        <v>249</v>
      </c>
      <c r="E83" s="192" t="s">
        <v>1131</v>
      </c>
      <c r="G83" s="191">
        <v>427</v>
      </c>
      <c r="H83" s="192" t="s">
        <v>1032</v>
      </c>
    </row>
    <row r="84" spans="1:8" ht="14.1" customHeight="1">
      <c r="A84" s="191">
        <v>603</v>
      </c>
      <c r="B84" s="192" t="s">
        <v>1203</v>
      </c>
      <c r="D84" s="191">
        <v>250</v>
      </c>
      <c r="E84" s="192" t="s">
        <v>1482</v>
      </c>
      <c r="G84" s="191">
        <v>592</v>
      </c>
      <c r="H84" s="192" t="s">
        <v>1033</v>
      </c>
    </row>
    <row r="85" spans="1:8" ht="14.1" customHeight="1">
      <c r="A85" s="191">
        <v>69</v>
      </c>
      <c r="B85" s="192" t="s">
        <v>905</v>
      </c>
      <c r="D85" s="191">
        <v>251</v>
      </c>
      <c r="E85" s="192" t="s">
        <v>1450</v>
      </c>
      <c r="G85" s="191">
        <v>607</v>
      </c>
      <c r="H85" s="192" t="s">
        <v>1457</v>
      </c>
    </row>
    <row r="86" spans="1:8" ht="14.1" customHeight="1">
      <c r="A86" s="191">
        <v>70</v>
      </c>
      <c r="B86" s="192" t="s">
        <v>1517</v>
      </c>
      <c r="D86" s="191">
        <v>252</v>
      </c>
      <c r="E86" s="192" t="s">
        <v>1900</v>
      </c>
      <c r="G86" s="191">
        <v>432</v>
      </c>
      <c r="H86" s="192" t="s">
        <v>1496</v>
      </c>
    </row>
    <row r="87" spans="1:8" ht="14.1" customHeight="1">
      <c r="A87" s="191">
        <v>71</v>
      </c>
      <c r="B87" s="192" t="s">
        <v>1748</v>
      </c>
      <c r="D87" s="191">
        <v>253</v>
      </c>
      <c r="E87" s="192" t="s">
        <v>2247</v>
      </c>
      <c r="G87" s="191">
        <v>436</v>
      </c>
      <c r="H87" s="192" t="s">
        <v>1496</v>
      </c>
    </row>
    <row r="88" spans="1:8" ht="14.1" customHeight="1">
      <c r="A88" s="191">
        <v>72</v>
      </c>
      <c r="B88" s="192" t="s">
        <v>621</v>
      </c>
      <c r="D88" s="191">
        <v>254</v>
      </c>
      <c r="E88" s="192" t="s">
        <v>1530</v>
      </c>
      <c r="G88" s="191">
        <v>437</v>
      </c>
      <c r="H88" s="192" t="s">
        <v>1847</v>
      </c>
    </row>
    <row r="89" spans="1:8" ht="14.1" customHeight="1">
      <c r="A89" s="191">
        <v>74</v>
      </c>
      <c r="B89" s="192" t="s">
        <v>906</v>
      </c>
      <c r="D89" s="191">
        <v>256</v>
      </c>
      <c r="E89" s="192" t="s">
        <v>1598</v>
      </c>
      <c r="G89" s="191">
        <v>428</v>
      </c>
      <c r="H89" s="192" t="s">
        <v>1828</v>
      </c>
    </row>
    <row r="90" spans="1:8" ht="14.1" customHeight="1">
      <c r="A90" s="191">
        <v>75</v>
      </c>
      <c r="B90" s="192" t="s">
        <v>1749</v>
      </c>
      <c r="D90" s="191">
        <v>539</v>
      </c>
      <c r="E90" s="192" t="s">
        <v>1483</v>
      </c>
      <c r="G90" s="191">
        <v>438</v>
      </c>
      <c r="H90" s="192" t="s">
        <v>1384</v>
      </c>
    </row>
    <row r="91" spans="1:8" ht="14.1" customHeight="1">
      <c r="A91" s="191">
        <v>78</v>
      </c>
      <c r="B91" s="192" t="s">
        <v>1471</v>
      </c>
      <c r="D91" s="191">
        <v>257</v>
      </c>
      <c r="E91" s="192" t="s">
        <v>1226</v>
      </c>
      <c r="G91" s="191">
        <v>429</v>
      </c>
      <c r="H91" s="192" t="s">
        <v>1739</v>
      </c>
    </row>
    <row r="92" spans="1:8" ht="14.1" customHeight="1">
      <c r="A92" s="191">
        <v>576</v>
      </c>
      <c r="B92" s="192" t="s">
        <v>2012</v>
      </c>
      <c r="D92" s="191">
        <v>258</v>
      </c>
      <c r="E92" s="192" t="s">
        <v>815</v>
      </c>
      <c r="G92" s="191">
        <v>439</v>
      </c>
      <c r="H92" s="192" t="s">
        <v>2136</v>
      </c>
    </row>
    <row r="93" spans="1:8" ht="14.1" customHeight="1">
      <c r="A93" s="191">
        <v>79</v>
      </c>
      <c r="B93" s="192" t="s">
        <v>1472</v>
      </c>
      <c r="D93" s="191">
        <v>610</v>
      </c>
      <c r="E93" s="192" t="s">
        <v>1762</v>
      </c>
      <c r="G93" s="191">
        <v>440</v>
      </c>
      <c r="H93" s="192" t="s">
        <v>1870</v>
      </c>
    </row>
    <row r="94" spans="1:8" ht="14.1" customHeight="1">
      <c r="A94" s="191">
        <v>80</v>
      </c>
      <c r="B94" s="192" t="s">
        <v>1839</v>
      </c>
      <c r="D94" s="191">
        <v>259</v>
      </c>
      <c r="E94" s="192" t="s">
        <v>1484</v>
      </c>
      <c r="G94" s="191">
        <v>430</v>
      </c>
      <c r="H94" s="192" t="s">
        <v>2312</v>
      </c>
    </row>
    <row r="95" spans="1:8" ht="14.1" customHeight="1">
      <c r="A95" s="191">
        <v>81</v>
      </c>
      <c r="B95" s="192" t="s">
        <v>1702</v>
      </c>
      <c r="D95" s="191">
        <v>260</v>
      </c>
      <c r="E95" s="192" t="s">
        <v>1763</v>
      </c>
      <c r="G95" s="191">
        <v>431</v>
      </c>
      <c r="H95" s="192" t="s">
        <v>1938</v>
      </c>
    </row>
    <row r="96" spans="1:8" ht="14.1" customHeight="1">
      <c r="A96" s="191">
        <v>82</v>
      </c>
      <c r="B96" s="192" t="s">
        <v>1589</v>
      </c>
      <c r="D96" s="191">
        <v>261</v>
      </c>
      <c r="E96" s="192" t="s">
        <v>972</v>
      </c>
      <c r="G96" s="191">
        <v>441</v>
      </c>
      <c r="H96" s="192" t="s">
        <v>1871</v>
      </c>
    </row>
    <row r="97" spans="1:8" ht="14.1" customHeight="1">
      <c r="A97" s="191">
        <v>83</v>
      </c>
      <c r="B97" s="192" t="s">
        <v>1703</v>
      </c>
      <c r="D97" s="191">
        <v>263</v>
      </c>
      <c r="E97" s="192" t="s">
        <v>973</v>
      </c>
      <c r="G97" s="191">
        <v>442</v>
      </c>
      <c r="H97" s="192" t="s">
        <v>1872</v>
      </c>
    </row>
    <row r="98" spans="1:8" ht="14.1" customHeight="1">
      <c r="A98" s="191">
        <v>84</v>
      </c>
      <c r="B98" s="192" t="s">
        <v>1361</v>
      </c>
      <c r="D98" s="191">
        <v>264</v>
      </c>
      <c r="E98" s="192" t="s">
        <v>1658</v>
      </c>
      <c r="G98" s="191">
        <v>433</v>
      </c>
      <c r="H98" s="192" t="s">
        <v>2256</v>
      </c>
    </row>
    <row r="99" spans="1:8" ht="14.1" customHeight="1">
      <c r="A99" s="191">
        <v>85</v>
      </c>
      <c r="B99" s="192" t="s">
        <v>1704</v>
      </c>
      <c r="D99" s="191">
        <v>265</v>
      </c>
      <c r="E99" s="192" t="s">
        <v>1227</v>
      </c>
      <c r="G99" s="191">
        <v>435</v>
      </c>
      <c r="H99" s="192" t="s">
        <v>1939</v>
      </c>
    </row>
    <row r="100" spans="1:8" ht="14.1" customHeight="1">
      <c r="A100" s="191">
        <v>86</v>
      </c>
      <c r="B100" s="192" t="s">
        <v>1562</v>
      </c>
      <c r="D100" s="191">
        <v>266</v>
      </c>
      <c r="E100" s="192" t="s">
        <v>1531</v>
      </c>
      <c r="G100" s="191">
        <v>564</v>
      </c>
      <c r="H100" s="192" t="s">
        <v>1777</v>
      </c>
    </row>
    <row r="101" spans="1:8" ht="14.1" customHeight="1">
      <c r="A101" s="191">
        <v>89</v>
      </c>
      <c r="B101" s="192" t="s">
        <v>1473</v>
      </c>
      <c r="D101" s="191">
        <v>267</v>
      </c>
      <c r="E101" s="192" t="s">
        <v>655</v>
      </c>
      <c r="G101" s="191">
        <v>608</v>
      </c>
      <c r="H101" s="192" t="s">
        <v>1691</v>
      </c>
    </row>
    <row r="102" spans="1:8" ht="14.1" customHeight="1">
      <c r="A102" s="191">
        <v>568</v>
      </c>
      <c r="B102" s="192" t="s">
        <v>1641</v>
      </c>
      <c r="D102" s="191">
        <v>268</v>
      </c>
      <c r="E102" s="192" t="s">
        <v>656</v>
      </c>
      <c r="G102" s="191">
        <v>443</v>
      </c>
      <c r="H102" s="192" t="s">
        <v>1853</v>
      </c>
    </row>
    <row r="103" spans="1:8" ht="14.1" customHeight="1">
      <c r="A103" s="191">
        <v>90</v>
      </c>
      <c r="B103" s="192" t="s">
        <v>1642</v>
      </c>
      <c r="D103" s="191">
        <v>270</v>
      </c>
      <c r="E103" s="192" t="s">
        <v>657</v>
      </c>
      <c r="G103" s="191">
        <v>444</v>
      </c>
      <c r="H103" s="192" t="s">
        <v>1555</v>
      </c>
    </row>
    <row r="104" spans="1:8" ht="14.1" customHeight="1">
      <c r="A104" s="191">
        <v>91</v>
      </c>
      <c r="B104" s="192" t="s">
        <v>1065</v>
      </c>
      <c r="D104" s="191">
        <v>273</v>
      </c>
      <c r="E104" s="192" t="s">
        <v>2127</v>
      </c>
      <c r="G104" s="191">
        <v>445</v>
      </c>
      <c r="H104" s="192" t="s">
        <v>1692</v>
      </c>
    </row>
    <row r="105" spans="1:8" ht="14.1" customHeight="1">
      <c r="A105" s="191">
        <v>92</v>
      </c>
      <c r="B105" s="192" t="s">
        <v>1091</v>
      </c>
      <c r="D105" s="191">
        <v>274</v>
      </c>
      <c r="E105" s="192" t="s">
        <v>975</v>
      </c>
      <c r="G105" s="191">
        <v>614</v>
      </c>
      <c r="H105" s="192" t="s">
        <v>1778</v>
      </c>
    </row>
    <row r="106" spans="1:8" ht="14.1" customHeight="1">
      <c r="A106" s="191">
        <v>94</v>
      </c>
      <c r="B106" s="192" t="s">
        <v>779</v>
      </c>
      <c r="D106" s="191">
        <v>275</v>
      </c>
      <c r="E106" s="192" t="s">
        <v>1132</v>
      </c>
      <c r="G106" s="191">
        <v>447</v>
      </c>
      <c r="H106" s="192" t="s">
        <v>1302</v>
      </c>
    </row>
    <row r="107" spans="1:8" ht="14.1" customHeight="1">
      <c r="A107" s="191">
        <v>95</v>
      </c>
      <c r="B107" s="192" t="s">
        <v>1279</v>
      </c>
      <c r="D107" s="191">
        <v>87</v>
      </c>
      <c r="E107" s="192" t="s">
        <v>717</v>
      </c>
      <c r="G107" s="191">
        <v>449</v>
      </c>
      <c r="H107" s="192" t="s">
        <v>2087</v>
      </c>
    </row>
    <row r="108" spans="1:8" ht="14.1" customHeight="1">
      <c r="A108" s="191">
        <v>96</v>
      </c>
      <c r="B108" s="192" t="s">
        <v>622</v>
      </c>
      <c r="D108" s="191">
        <v>276</v>
      </c>
      <c r="E108" s="192" t="s">
        <v>2077</v>
      </c>
      <c r="G108" s="191">
        <v>450</v>
      </c>
      <c r="H108" s="192" t="s">
        <v>1693</v>
      </c>
    </row>
    <row r="109" spans="1:8" ht="14.1" customHeight="1">
      <c r="A109" s="191">
        <v>97</v>
      </c>
      <c r="B109" s="192" t="s">
        <v>907</v>
      </c>
      <c r="D109" s="191">
        <v>617</v>
      </c>
      <c r="E109" s="192" t="s">
        <v>816</v>
      </c>
      <c r="G109" s="191">
        <v>628</v>
      </c>
      <c r="H109" s="192" t="s">
        <v>1435</v>
      </c>
    </row>
    <row r="110" spans="1:8" ht="14.1" customHeight="1">
      <c r="A110" s="191">
        <v>549</v>
      </c>
      <c r="B110" s="192" t="s">
        <v>1204</v>
      </c>
      <c r="D110" s="191">
        <v>278</v>
      </c>
      <c r="E110" s="192" t="s">
        <v>1414</v>
      </c>
      <c r="G110" s="191">
        <v>452</v>
      </c>
      <c r="H110" s="192" t="s">
        <v>1694</v>
      </c>
    </row>
    <row r="111" spans="1:8" ht="14.1" customHeight="1">
      <c r="A111" s="191">
        <v>598</v>
      </c>
      <c r="B111" s="192" t="s">
        <v>2301</v>
      </c>
      <c r="D111" s="191">
        <v>279</v>
      </c>
      <c r="E111" s="192" t="s">
        <v>1767</v>
      </c>
      <c r="G111" s="191">
        <v>631</v>
      </c>
      <c r="H111" s="192" t="s">
        <v>1386</v>
      </c>
    </row>
    <row r="112" spans="1:8" ht="14.1" customHeight="1">
      <c r="A112" s="191">
        <v>98</v>
      </c>
      <c r="B112" s="192" t="s">
        <v>1205</v>
      </c>
      <c r="D112" s="191">
        <v>612</v>
      </c>
      <c r="E112" s="192" t="s">
        <v>1322</v>
      </c>
      <c r="G112" s="191">
        <v>453</v>
      </c>
      <c r="H112" s="192" t="s">
        <v>851</v>
      </c>
    </row>
    <row r="113" spans="1:8" ht="14.1" customHeight="1">
      <c r="A113" s="191">
        <v>99</v>
      </c>
      <c r="B113" s="192" t="s">
        <v>1206</v>
      </c>
      <c r="D113" s="191">
        <v>280</v>
      </c>
      <c r="E113" s="192" t="s">
        <v>1768</v>
      </c>
      <c r="G113" s="191">
        <v>454</v>
      </c>
      <c r="H113" s="192" t="s">
        <v>697</v>
      </c>
    </row>
    <row r="114" spans="1:8" ht="14.1" customHeight="1">
      <c r="A114" s="191">
        <v>100</v>
      </c>
      <c r="B114" s="192" t="s">
        <v>1092</v>
      </c>
      <c r="D114" s="191">
        <v>281</v>
      </c>
      <c r="E114" s="192" t="s">
        <v>1660</v>
      </c>
      <c r="G114" s="191">
        <v>575</v>
      </c>
      <c r="H114" s="192" t="s">
        <v>456</v>
      </c>
    </row>
    <row r="115" spans="1:8" ht="14.1" customHeight="1">
      <c r="A115" s="191">
        <v>101</v>
      </c>
      <c r="B115" s="192" t="s">
        <v>1207</v>
      </c>
      <c r="D115" s="191">
        <v>295</v>
      </c>
      <c r="E115" s="192" t="s">
        <v>978</v>
      </c>
      <c r="G115" s="191">
        <v>456</v>
      </c>
      <c r="H115" s="192" t="s">
        <v>1342</v>
      </c>
    </row>
    <row r="116" spans="1:8" ht="14.1" customHeight="1">
      <c r="A116" s="191">
        <v>585</v>
      </c>
      <c r="B116" s="192" t="s">
        <v>1208</v>
      </c>
      <c r="D116" s="191">
        <v>282</v>
      </c>
      <c r="E116" s="192" t="s">
        <v>174</v>
      </c>
      <c r="G116" s="191">
        <v>457</v>
      </c>
      <c r="H116" s="192" t="s">
        <v>1037</v>
      </c>
    </row>
    <row r="117" spans="1:8" ht="14.1" customHeight="1">
      <c r="A117" s="191">
        <v>102</v>
      </c>
      <c r="B117" s="192" t="s">
        <v>421</v>
      </c>
      <c r="D117" s="191">
        <v>283</v>
      </c>
      <c r="E117" s="192" t="s">
        <v>1488</v>
      </c>
      <c r="G117" s="191">
        <v>458</v>
      </c>
      <c r="H117" s="192" t="s">
        <v>1166</v>
      </c>
    </row>
    <row r="118" spans="1:8" ht="14.1" customHeight="1">
      <c r="A118" s="191">
        <v>103</v>
      </c>
      <c r="B118" s="192" t="s">
        <v>1393</v>
      </c>
      <c r="D118" s="191">
        <v>284</v>
      </c>
      <c r="E118" s="192" t="s">
        <v>1976</v>
      </c>
      <c r="G118" s="191">
        <v>557</v>
      </c>
      <c r="H118" s="192" t="s">
        <v>698</v>
      </c>
    </row>
    <row r="119" spans="1:8" ht="14.1" customHeight="1">
      <c r="A119" s="191">
        <v>104</v>
      </c>
      <c r="B119" s="192" t="s">
        <v>1745</v>
      </c>
      <c r="D119" s="191">
        <v>285</v>
      </c>
      <c r="E119" s="192" t="s">
        <v>1373</v>
      </c>
      <c r="G119" s="191">
        <v>459</v>
      </c>
      <c r="H119" s="192" t="s">
        <v>1167</v>
      </c>
    </row>
    <row r="120" spans="1:8" ht="14.1" customHeight="1">
      <c r="A120" s="191">
        <v>105</v>
      </c>
      <c r="B120" s="192" t="s">
        <v>1513</v>
      </c>
      <c r="D120" s="191">
        <v>287</v>
      </c>
      <c r="E120" s="192" t="s">
        <v>1769</v>
      </c>
      <c r="G120" s="191">
        <v>626</v>
      </c>
      <c r="H120" s="192" t="s">
        <v>1038</v>
      </c>
    </row>
    <row r="121" spans="1:8" ht="14.1" customHeight="1">
      <c r="A121" s="191">
        <v>106</v>
      </c>
      <c r="B121" s="192" t="s">
        <v>1831</v>
      </c>
      <c r="D121" s="191">
        <v>288</v>
      </c>
      <c r="E121" s="192" t="s">
        <v>979</v>
      </c>
      <c r="G121" s="191">
        <v>460</v>
      </c>
      <c r="H121" s="192" t="s">
        <v>699</v>
      </c>
    </row>
    <row r="122" spans="1:8" ht="14.1" customHeight="1">
      <c r="A122" s="191">
        <v>107</v>
      </c>
      <c r="B122" s="192" t="s">
        <v>1635</v>
      </c>
      <c r="D122" s="191">
        <v>554</v>
      </c>
      <c r="E122" s="192" t="s">
        <v>1568</v>
      </c>
      <c r="G122" s="191">
        <v>461</v>
      </c>
      <c r="H122" s="192" t="s">
        <v>852</v>
      </c>
    </row>
    <row r="123" spans="1:8" ht="14.1" customHeight="1">
      <c r="A123" s="191">
        <v>108</v>
      </c>
      <c r="B123" s="192" t="s">
        <v>1636</v>
      </c>
      <c r="D123" s="191">
        <v>289</v>
      </c>
      <c r="E123" s="192" t="s">
        <v>1323</v>
      </c>
      <c r="G123" s="191">
        <v>462</v>
      </c>
      <c r="H123" s="192" t="s">
        <v>2372</v>
      </c>
    </row>
    <row r="124" spans="1:8" ht="14.1" customHeight="1">
      <c r="A124" s="191">
        <v>110</v>
      </c>
      <c r="B124" s="192" t="s">
        <v>624</v>
      </c>
      <c r="D124" s="191">
        <v>290</v>
      </c>
      <c r="E124" s="192" t="s">
        <v>1600</v>
      </c>
      <c r="G124" s="191">
        <v>463</v>
      </c>
      <c r="H124" s="192" t="s">
        <v>853</v>
      </c>
    </row>
    <row r="125" spans="1:8" ht="14.1" customHeight="1">
      <c r="A125" s="191">
        <v>111</v>
      </c>
      <c r="B125" s="192" t="s">
        <v>1363</v>
      </c>
      <c r="D125" s="191">
        <v>537</v>
      </c>
      <c r="E125" s="192" t="s">
        <v>1134</v>
      </c>
      <c r="G125" s="191">
        <v>601</v>
      </c>
      <c r="H125" s="192" t="s">
        <v>854</v>
      </c>
    </row>
    <row r="126" spans="1:8" ht="14.1" customHeight="1">
      <c r="A126" s="191">
        <v>113</v>
      </c>
      <c r="B126" s="192" t="s">
        <v>910</v>
      </c>
      <c r="D126" s="191">
        <v>291</v>
      </c>
      <c r="E126" s="192" t="s">
        <v>1134</v>
      </c>
      <c r="G126" s="191">
        <v>464</v>
      </c>
      <c r="H126" s="192" t="s">
        <v>1039</v>
      </c>
    </row>
    <row r="127" spans="1:8" ht="14.1" customHeight="1">
      <c r="A127" s="191">
        <v>114</v>
      </c>
      <c r="B127" s="192" t="s">
        <v>1841</v>
      </c>
      <c r="D127" s="191">
        <v>292</v>
      </c>
      <c r="E127" s="192" t="s">
        <v>1790</v>
      </c>
      <c r="G127" s="191">
        <v>593</v>
      </c>
      <c r="H127" s="192" t="s">
        <v>1429</v>
      </c>
    </row>
    <row r="128" spans="1:8" ht="14.1" customHeight="1">
      <c r="A128" s="191">
        <v>619</v>
      </c>
      <c r="B128" s="192" t="s">
        <v>1396</v>
      </c>
      <c r="D128" s="191">
        <v>561</v>
      </c>
      <c r="E128" s="192" t="s">
        <v>1324</v>
      </c>
      <c r="G128" s="191">
        <v>466</v>
      </c>
      <c r="H128" s="192" t="s">
        <v>855</v>
      </c>
    </row>
    <row r="129" spans="1:8" ht="14.1" customHeight="1">
      <c r="A129" s="191">
        <v>115</v>
      </c>
      <c r="B129" s="192" t="s">
        <v>1475</v>
      </c>
      <c r="D129" s="191">
        <v>293</v>
      </c>
      <c r="E129" s="192" t="s">
        <v>818</v>
      </c>
      <c r="G129" s="191">
        <v>467</v>
      </c>
      <c r="H129" s="192" t="s">
        <v>857</v>
      </c>
    </row>
    <row r="130" spans="1:8" ht="14.1" customHeight="1">
      <c r="A130" s="191">
        <v>116</v>
      </c>
      <c r="B130" s="192" t="s">
        <v>1751</v>
      </c>
      <c r="D130" s="191">
        <v>294</v>
      </c>
      <c r="E130" s="192" t="s">
        <v>1415</v>
      </c>
      <c r="G130" s="191">
        <v>468</v>
      </c>
      <c r="H130" s="192" t="s">
        <v>458</v>
      </c>
    </row>
    <row r="131" spans="1:8" ht="14.1" customHeight="1">
      <c r="A131" s="191">
        <v>629</v>
      </c>
      <c r="B131" s="192" t="s">
        <v>912</v>
      </c>
      <c r="D131" s="191">
        <v>296</v>
      </c>
      <c r="E131" s="192" t="s">
        <v>986</v>
      </c>
      <c r="G131" s="191">
        <v>469</v>
      </c>
      <c r="H131" s="192" t="s">
        <v>1431</v>
      </c>
    </row>
    <row r="132" spans="1:8" ht="14.1" customHeight="1">
      <c r="A132" s="191">
        <v>117</v>
      </c>
      <c r="B132" s="192" t="s">
        <v>1397</v>
      </c>
      <c r="D132" s="191">
        <v>297</v>
      </c>
      <c r="E132" s="192" t="s">
        <v>824</v>
      </c>
      <c r="G132" s="191">
        <v>471</v>
      </c>
      <c r="H132" s="192" t="s">
        <v>1050</v>
      </c>
    </row>
    <row r="133" spans="1:8" ht="14.1" customHeight="1">
      <c r="A133" s="191">
        <v>571</v>
      </c>
      <c r="B133" s="192" t="s">
        <v>916</v>
      </c>
      <c r="D133" s="191">
        <v>588</v>
      </c>
      <c r="E133" s="192" t="s">
        <v>662</v>
      </c>
      <c r="G133" s="191">
        <v>472</v>
      </c>
      <c r="H133" s="192" t="s">
        <v>1680</v>
      </c>
    </row>
    <row r="134" spans="1:8" ht="14.1" customHeight="1">
      <c r="A134" s="191">
        <v>118</v>
      </c>
      <c r="B134" s="192" t="s">
        <v>1401</v>
      </c>
      <c r="D134" s="191">
        <v>299</v>
      </c>
      <c r="E134" s="192" t="s">
        <v>1534</v>
      </c>
      <c r="G134" s="191">
        <v>473</v>
      </c>
      <c r="H134" s="192" t="s">
        <v>2316</v>
      </c>
    </row>
    <row r="135" spans="1:8" ht="14.1" customHeight="1">
      <c r="A135" s="191">
        <v>119</v>
      </c>
      <c r="B135" s="192" t="s">
        <v>1753</v>
      </c>
      <c r="D135" s="191">
        <v>300</v>
      </c>
      <c r="E135" s="192" t="s">
        <v>1071</v>
      </c>
      <c r="G135" s="191">
        <v>474</v>
      </c>
      <c r="H135" s="192" t="s">
        <v>1266</v>
      </c>
    </row>
    <row r="136" spans="1:8" ht="14.1" customHeight="1">
      <c r="A136" s="191">
        <v>120</v>
      </c>
      <c r="B136" s="192" t="s">
        <v>1592</v>
      </c>
      <c r="D136" s="191">
        <v>301</v>
      </c>
      <c r="E136" s="192" t="s">
        <v>1535</v>
      </c>
      <c r="G136" s="191">
        <v>475</v>
      </c>
      <c r="H136" s="192" t="s">
        <v>864</v>
      </c>
    </row>
    <row r="137" spans="1:8" ht="14.1" customHeight="1">
      <c r="A137" s="191">
        <v>121</v>
      </c>
      <c r="B137" s="192" t="s">
        <v>628</v>
      </c>
      <c r="D137" s="191">
        <v>302</v>
      </c>
      <c r="E137" s="192" t="s">
        <v>987</v>
      </c>
      <c r="G137" s="191">
        <v>541</v>
      </c>
      <c r="H137" s="192" t="s">
        <v>1500</v>
      </c>
    </row>
    <row r="138" spans="1:8" ht="14.1" customHeight="1">
      <c r="A138" s="191">
        <v>122</v>
      </c>
      <c r="B138" s="192" t="s">
        <v>423</v>
      </c>
      <c r="D138" s="191">
        <v>303</v>
      </c>
      <c r="E138" s="192" t="s">
        <v>1234</v>
      </c>
      <c r="G138" s="191">
        <v>476</v>
      </c>
      <c r="H138" s="192" t="s">
        <v>1624</v>
      </c>
    </row>
    <row r="139" spans="1:8" ht="14.1" customHeight="1">
      <c r="A139" s="191">
        <v>123</v>
      </c>
      <c r="B139" s="192" t="s">
        <v>1519</v>
      </c>
      <c r="D139" s="191">
        <v>304</v>
      </c>
      <c r="E139" s="192" t="s">
        <v>988</v>
      </c>
      <c r="G139" s="191">
        <v>477</v>
      </c>
      <c r="H139" s="192" t="s">
        <v>1501</v>
      </c>
    </row>
    <row r="140" spans="1:8" ht="14.1" customHeight="1">
      <c r="A140" s="191">
        <v>124</v>
      </c>
      <c r="B140" s="192" t="s">
        <v>917</v>
      </c>
      <c r="D140" s="191">
        <v>306</v>
      </c>
      <c r="E140" s="192" t="s">
        <v>825</v>
      </c>
      <c r="G140" s="191">
        <v>478</v>
      </c>
      <c r="H140" s="192" t="s">
        <v>1625</v>
      </c>
    </row>
    <row r="141" spans="1:8" ht="14.1" customHeight="1">
      <c r="A141" s="191">
        <v>618</v>
      </c>
      <c r="B141" s="192" t="s">
        <v>1367</v>
      </c>
      <c r="D141" s="191">
        <v>307</v>
      </c>
      <c r="E141" s="192" t="s">
        <v>1235</v>
      </c>
      <c r="G141" s="191">
        <v>565</v>
      </c>
      <c r="H141" s="192" t="s">
        <v>1741</v>
      </c>
    </row>
    <row r="142" spans="1:8" ht="14.1" customHeight="1">
      <c r="A142" s="191">
        <v>125</v>
      </c>
      <c r="B142" s="192" t="s">
        <v>1564</v>
      </c>
      <c r="D142" s="191">
        <v>308</v>
      </c>
      <c r="E142" s="192" t="s">
        <v>1418</v>
      </c>
      <c r="G142" s="191">
        <v>558</v>
      </c>
      <c r="H142" s="192" t="s">
        <v>1580</v>
      </c>
    </row>
    <row r="143" spans="1:8" ht="14.1" customHeight="1">
      <c r="A143" s="191">
        <v>569</v>
      </c>
      <c r="B143" s="192" t="s">
        <v>1368</v>
      </c>
      <c r="D143" s="191">
        <v>605</v>
      </c>
      <c r="E143" s="192" t="s">
        <v>1236</v>
      </c>
      <c r="G143" s="191">
        <v>480</v>
      </c>
      <c r="H143" s="192" t="s">
        <v>2024</v>
      </c>
    </row>
    <row r="144" spans="1:8" ht="14.1" customHeight="1">
      <c r="A144" s="193">
        <v>127</v>
      </c>
      <c r="B144" s="194" t="s">
        <v>2124</v>
      </c>
      <c r="D144" s="193">
        <v>309</v>
      </c>
      <c r="E144" s="194" t="s">
        <v>989</v>
      </c>
      <c r="G144" s="193">
        <v>481</v>
      </c>
      <c r="H144" s="194" t="s">
        <v>2138</v>
      </c>
    </row>
    <row r="145" spans="1:8" ht="14.1" customHeight="1">
      <c r="A145" s="193">
        <v>129</v>
      </c>
      <c r="B145" s="194" t="s">
        <v>1593</v>
      </c>
      <c r="D145" s="193">
        <v>542</v>
      </c>
      <c r="E145" s="194" t="s">
        <v>440</v>
      </c>
      <c r="G145" s="193">
        <v>483</v>
      </c>
      <c r="H145" s="194" t="s">
        <v>1626</v>
      </c>
    </row>
    <row r="146" spans="1:8" ht="14.1" customHeight="1">
      <c r="A146" s="193">
        <v>604</v>
      </c>
      <c r="B146" s="194" t="s">
        <v>1722</v>
      </c>
      <c r="D146" s="193">
        <v>311</v>
      </c>
      <c r="E146" s="194" t="s">
        <v>1237</v>
      </c>
      <c r="G146" s="193">
        <v>484</v>
      </c>
      <c r="H146" s="194" t="s">
        <v>1052</v>
      </c>
    </row>
    <row r="147" spans="1:8" ht="14.1" customHeight="1">
      <c r="A147" s="193">
        <v>130</v>
      </c>
      <c r="B147" s="194" t="s">
        <v>1402</v>
      </c>
      <c r="D147" s="193">
        <v>312</v>
      </c>
      <c r="E147" s="194" t="s">
        <v>826</v>
      </c>
      <c r="G147" s="193">
        <v>485</v>
      </c>
      <c r="H147" s="194" t="s">
        <v>1053</v>
      </c>
    </row>
    <row r="148" spans="1:8" ht="14.1" customHeight="1">
      <c r="A148" s="193">
        <v>131</v>
      </c>
      <c r="B148" s="194" t="s">
        <v>1403</v>
      </c>
      <c r="D148" s="193">
        <v>313</v>
      </c>
      <c r="E148" s="194" t="s">
        <v>1419</v>
      </c>
      <c r="G148" s="193">
        <v>486</v>
      </c>
      <c r="H148" s="194" t="s">
        <v>865</v>
      </c>
    </row>
    <row r="149" spans="1:8" ht="14.1" customHeight="1">
      <c r="A149" s="193">
        <v>132</v>
      </c>
      <c r="B149" s="194" t="s">
        <v>1646</v>
      </c>
      <c r="D149" s="193">
        <v>314</v>
      </c>
      <c r="E149" s="194" t="s">
        <v>441</v>
      </c>
      <c r="G149" s="193">
        <v>487</v>
      </c>
      <c r="H149" s="194" t="s">
        <v>1171</v>
      </c>
    </row>
    <row r="150" spans="1:8" ht="14.1" customHeight="1">
      <c r="A150" s="193">
        <v>134</v>
      </c>
      <c r="B150" s="194" t="s">
        <v>783</v>
      </c>
      <c r="D150" s="193">
        <v>535</v>
      </c>
      <c r="E150" s="194" t="s">
        <v>1605</v>
      </c>
      <c r="G150" s="193">
        <v>488</v>
      </c>
      <c r="H150" s="194" t="s">
        <v>2188</v>
      </c>
    </row>
    <row r="151" spans="1:8" ht="14.1" customHeight="1">
      <c r="A151" s="193">
        <v>135</v>
      </c>
      <c r="B151" s="194" t="s">
        <v>784</v>
      </c>
      <c r="D151" s="193">
        <v>315</v>
      </c>
      <c r="E151" s="194" t="s">
        <v>663</v>
      </c>
      <c r="G151" s="193">
        <v>489</v>
      </c>
      <c r="H151" s="194" t="s">
        <v>187</v>
      </c>
    </row>
    <row r="152" spans="1:8" ht="14.1" customHeight="1">
      <c r="A152" s="193">
        <v>136</v>
      </c>
      <c r="B152" s="194" t="s">
        <v>918</v>
      </c>
      <c r="D152" s="193">
        <v>316</v>
      </c>
      <c r="E152" s="194" t="s">
        <v>178</v>
      </c>
      <c r="G152" s="193">
        <v>490</v>
      </c>
      <c r="H152" s="194" t="s">
        <v>709</v>
      </c>
    </row>
    <row r="153" spans="1:8" ht="14.1" customHeight="1">
      <c r="A153" s="193">
        <v>137</v>
      </c>
      <c r="B153" s="194" t="s">
        <v>1647</v>
      </c>
      <c r="D153" s="193">
        <v>317</v>
      </c>
      <c r="E153" s="194" t="s">
        <v>1772</v>
      </c>
      <c r="G153" s="193">
        <v>491</v>
      </c>
      <c r="H153" s="194" t="s">
        <v>1345</v>
      </c>
    </row>
    <row r="154" spans="1:8" ht="14.1" customHeight="1">
      <c r="A154" s="193">
        <v>138</v>
      </c>
      <c r="B154" s="194" t="s">
        <v>1648</v>
      </c>
      <c r="D154" s="193">
        <v>318</v>
      </c>
      <c r="E154" s="194" t="s">
        <v>832</v>
      </c>
      <c r="G154" s="193">
        <v>492</v>
      </c>
      <c r="H154" s="194" t="s">
        <v>188</v>
      </c>
    </row>
    <row r="155" spans="1:8" ht="14.1" customHeight="1">
      <c r="A155" s="193">
        <v>139</v>
      </c>
      <c r="B155" s="194" t="s">
        <v>2015</v>
      </c>
      <c r="D155" s="193">
        <v>320</v>
      </c>
      <c r="E155" s="194" t="s">
        <v>1424</v>
      </c>
      <c r="G155" s="193">
        <v>493</v>
      </c>
      <c r="H155" s="194" t="s">
        <v>866</v>
      </c>
    </row>
    <row r="156" spans="1:8" ht="14.1" customHeight="1">
      <c r="A156" s="193">
        <v>140</v>
      </c>
      <c r="B156" s="194" t="s">
        <v>1096</v>
      </c>
      <c r="D156" s="193">
        <v>321</v>
      </c>
      <c r="E156" s="194" t="s">
        <v>670</v>
      </c>
      <c r="G156" s="193">
        <v>494</v>
      </c>
      <c r="H156" s="194" t="s">
        <v>1681</v>
      </c>
    </row>
    <row r="157" spans="1:8" ht="14.1" customHeight="1">
      <c r="A157" s="193">
        <v>141</v>
      </c>
      <c r="B157" s="194" t="s">
        <v>629</v>
      </c>
      <c r="D157" s="193">
        <v>323</v>
      </c>
      <c r="E157" s="194" t="s">
        <v>1538</v>
      </c>
      <c r="G157" s="193">
        <v>495</v>
      </c>
      <c r="H157" s="194" t="s">
        <v>1551</v>
      </c>
    </row>
    <row r="158" spans="1:8" ht="14.1" customHeight="1">
      <c r="A158" s="193">
        <v>510</v>
      </c>
      <c r="B158" s="194" t="s">
        <v>630</v>
      </c>
      <c r="D158" s="193">
        <v>324</v>
      </c>
      <c r="E158" s="194" t="s">
        <v>1245</v>
      </c>
      <c r="G158" s="193">
        <v>497</v>
      </c>
      <c r="H158" s="194" t="s">
        <v>1552</v>
      </c>
    </row>
    <row r="159" spans="1:8" ht="14.1" customHeight="1">
      <c r="A159" s="193">
        <v>144</v>
      </c>
      <c r="B159" s="194" t="s">
        <v>1312</v>
      </c>
      <c r="D159" s="193">
        <v>325</v>
      </c>
      <c r="E159" s="194" t="s">
        <v>1142</v>
      </c>
      <c r="G159" s="193">
        <v>498</v>
      </c>
      <c r="H159" s="194" t="s">
        <v>1682</v>
      </c>
    </row>
    <row r="160" spans="1:8" ht="14.1" customHeight="1">
      <c r="A160" s="193">
        <v>145</v>
      </c>
      <c r="B160" s="194" t="s">
        <v>920</v>
      </c>
      <c r="D160" s="193">
        <v>326</v>
      </c>
      <c r="E160" s="194" t="s">
        <v>1331</v>
      </c>
      <c r="G160" s="193">
        <v>579</v>
      </c>
      <c r="H160" s="194" t="s">
        <v>1388</v>
      </c>
    </row>
    <row r="161" spans="1:8" ht="14.1" customHeight="1">
      <c r="A161" s="193">
        <v>146</v>
      </c>
      <c r="B161" s="194" t="s">
        <v>1650</v>
      </c>
      <c r="D161" s="193">
        <v>327</v>
      </c>
      <c r="E161" s="194" t="s">
        <v>1332</v>
      </c>
      <c r="G161" s="193">
        <v>499</v>
      </c>
      <c r="H161" s="194" t="s">
        <v>1299</v>
      </c>
    </row>
    <row r="162" spans="1:8" ht="14.1" customHeight="1">
      <c r="A162" s="193">
        <v>148</v>
      </c>
      <c r="B162" s="194" t="s">
        <v>786</v>
      </c>
      <c r="D162" s="193">
        <v>328</v>
      </c>
      <c r="E162" s="194" t="s">
        <v>1143</v>
      </c>
      <c r="G162" s="193">
        <v>500</v>
      </c>
      <c r="H162" s="194" t="s">
        <v>867</v>
      </c>
    </row>
    <row r="163" spans="1:8" ht="14.1" customHeight="1">
      <c r="A163" s="193">
        <v>149</v>
      </c>
      <c r="B163" s="194" t="s">
        <v>1595</v>
      </c>
      <c r="D163" s="193">
        <v>329</v>
      </c>
      <c r="E163" s="194" t="s">
        <v>1246</v>
      </c>
      <c r="G163" s="193">
        <v>502</v>
      </c>
      <c r="H163" s="194" t="s">
        <v>1054</v>
      </c>
    </row>
    <row r="164" spans="1:8" ht="14.1" customHeight="1">
      <c r="A164" s="193">
        <v>150</v>
      </c>
      <c r="B164" s="194" t="s">
        <v>1808</v>
      </c>
      <c r="D164" s="193">
        <v>330</v>
      </c>
      <c r="E164" s="194" t="s">
        <v>1290</v>
      </c>
      <c r="G164" s="193">
        <v>584</v>
      </c>
      <c r="H164" s="194" t="s">
        <v>1553</v>
      </c>
    </row>
    <row r="165" spans="1:8" ht="14.1" customHeight="1">
      <c r="A165" s="193">
        <v>152</v>
      </c>
      <c r="B165" s="194" t="s">
        <v>1444</v>
      </c>
      <c r="D165" s="193">
        <v>581</v>
      </c>
      <c r="E165" s="194" t="s">
        <v>998</v>
      </c>
      <c r="G165" s="193">
        <v>503</v>
      </c>
      <c r="H165" s="194" t="s">
        <v>1433</v>
      </c>
    </row>
    <row r="166" spans="1:8" ht="14.1" customHeight="1">
      <c r="A166" s="193">
        <v>153</v>
      </c>
      <c r="B166" s="194" t="s">
        <v>425</v>
      </c>
      <c r="D166" s="193">
        <v>331</v>
      </c>
      <c r="E166" s="194" t="s">
        <v>1333</v>
      </c>
      <c r="G166" s="193">
        <v>504</v>
      </c>
      <c r="H166" s="194" t="s">
        <v>1850</v>
      </c>
    </row>
    <row r="167" spans="1:8" ht="14.1" customHeight="1">
      <c r="A167" s="193">
        <v>154</v>
      </c>
      <c r="B167" s="194" t="s">
        <v>427</v>
      </c>
      <c r="D167" s="193">
        <v>332</v>
      </c>
      <c r="E167" s="194" t="s">
        <v>1666</v>
      </c>
      <c r="G167" s="193">
        <v>505</v>
      </c>
      <c r="H167" s="194" t="s">
        <v>1055</v>
      </c>
    </row>
    <row r="168" spans="1:8" ht="14.1" customHeight="1">
      <c r="A168" s="193">
        <v>155</v>
      </c>
      <c r="B168" s="194" t="s">
        <v>927</v>
      </c>
      <c r="D168" s="193">
        <v>333</v>
      </c>
      <c r="E168" s="194" t="s">
        <v>1425</v>
      </c>
      <c r="G168" s="193">
        <v>506</v>
      </c>
      <c r="H168" s="194" t="s">
        <v>710</v>
      </c>
    </row>
    <row r="169" spans="1:8" ht="14.1" customHeight="1">
      <c r="A169" s="193">
        <v>156</v>
      </c>
      <c r="B169" s="194" t="s">
        <v>788</v>
      </c>
      <c r="D169" s="193">
        <v>334</v>
      </c>
      <c r="E169" s="194" t="s">
        <v>1334</v>
      </c>
      <c r="G169" s="193">
        <v>507</v>
      </c>
      <c r="H169" s="194" t="s">
        <v>868</v>
      </c>
    </row>
    <row r="170" spans="1:8" ht="14.1" customHeight="1">
      <c r="A170" s="193">
        <v>158</v>
      </c>
      <c r="B170" s="194" t="s">
        <v>1896</v>
      </c>
      <c r="D170" s="193">
        <v>455</v>
      </c>
      <c r="E170" s="194" t="s">
        <v>2130</v>
      </c>
      <c r="G170" s="193">
        <v>508</v>
      </c>
      <c r="H170" s="194" t="s">
        <v>1056</v>
      </c>
    </row>
    <row r="171" spans="1:8" ht="14.1" customHeight="1">
      <c r="A171" s="193">
        <v>159</v>
      </c>
      <c r="B171" s="194" t="s">
        <v>1099</v>
      </c>
      <c r="D171" s="193">
        <v>335</v>
      </c>
      <c r="E171" s="194" t="s">
        <v>1291</v>
      </c>
      <c r="G171" s="193">
        <v>509</v>
      </c>
      <c r="H171" s="194" t="s">
        <v>1172</v>
      </c>
    </row>
    <row r="172" spans="1:8" ht="14.1" customHeight="1">
      <c r="A172" s="193">
        <v>161</v>
      </c>
      <c r="B172" s="194" t="s">
        <v>928</v>
      </c>
      <c r="D172" s="193">
        <v>337</v>
      </c>
      <c r="E172" s="194" t="s">
        <v>1247</v>
      </c>
      <c r="G172" s="193">
        <v>511</v>
      </c>
      <c r="H172" s="194" t="s">
        <v>1057</v>
      </c>
    </row>
    <row r="173" spans="1:8" ht="14.1" customHeight="1">
      <c r="A173" s="193">
        <v>609</v>
      </c>
      <c r="B173" s="194" t="s">
        <v>1211</v>
      </c>
      <c r="D173" s="193">
        <v>338</v>
      </c>
      <c r="E173" s="194" t="s">
        <v>1377</v>
      </c>
      <c r="G173" s="193">
        <v>512</v>
      </c>
      <c r="H173" s="194" t="s">
        <v>1173</v>
      </c>
    </row>
    <row r="174" spans="1:8" ht="14.1" customHeight="1">
      <c r="A174" s="193">
        <v>163</v>
      </c>
      <c r="B174" s="194" t="s">
        <v>1103</v>
      </c>
      <c r="D174" s="193">
        <v>339</v>
      </c>
      <c r="E174" s="194" t="s">
        <v>999</v>
      </c>
      <c r="G174" s="193">
        <v>513</v>
      </c>
      <c r="H174" s="194" t="s">
        <v>869</v>
      </c>
    </row>
    <row r="175" spans="1:8" ht="14.1" customHeight="1">
      <c r="A175" s="193">
        <v>164</v>
      </c>
      <c r="B175" s="194" t="s">
        <v>1405</v>
      </c>
      <c r="D175" s="193">
        <v>340</v>
      </c>
      <c r="E175" s="194" t="s">
        <v>1667</v>
      </c>
      <c r="G175" s="193">
        <v>514</v>
      </c>
      <c r="H175" s="194" t="s">
        <v>1058</v>
      </c>
    </row>
    <row r="176" spans="1:8" ht="14.1" customHeight="1">
      <c r="A176" s="193">
        <v>165</v>
      </c>
      <c r="B176" s="194" t="s">
        <v>1652</v>
      </c>
      <c r="D176" s="193">
        <v>271</v>
      </c>
      <c r="E176" s="194" t="s">
        <v>1819</v>
      </c>
      <c r="G176" s="193">
        <v>516</v>
      </c>
      <c r="H176" s="194" t="s">
        <v>711</v>
      </c>
    </row>
    <row r="177" spans="1:8" ht="14.1" customHeight="1">
      <c r="A177" s="193">
        <v>599</v>
      </c>
      <c r="B177" s="194" t="s">
        <v>933</v>
      </c>
      <c r="D177" s="193">
        <v>616</v>
      </c>
      <c r="E177" s="194" t="s">
        <v>1729</v>
      </c>
      <c r="G177" s="193">
        <v>625</v>
      </c>
      <c r="H177" s="194" t="s">
        <v>461</v>
      </c>
    </row>
    <row r="178" spans="1:8" ht="14.1" customHeight="1">
      <c r="A178" s="193">
        <v>166</v>
      </c>
      <c r="B178" s="194" t="s">
        <v>934</v>
      </c>
      <c r="D178" s="193">
        <v>341</v>
      </c>
      <c r="E178" s="194" t="s">
        <v>1248</v>
      </c>
      <c r="G178" s="193">
        <v>517</v>
      </c>
      <c r="H178" s="194" t="s">
        <v>462</v>
      </c>
    </row>
    <row r="179" spans="1:8" ht="14.1" customHeight="1">
      <c r="A179" s="193">
        <v>167</v>
      </c>
      <c r="B179" s="194" t="s">
        <v>1104</v>
      </c>
      <c r="D179" s="193">
        <v>342</v>
      </c>
      <c r="E179" s="194" t="s">
        <v>1144</v>
      </c>
      <c r="G179" s="193">
        <v>518</v>
      </c>
      <c r="H179" s="194" t="s">
        <v>1059</v>
      </c>
    </row>
    <row r="180" spans="1:8" ht="14.1" customHeight="1">
      <c r="A180" s="193">
        <v>168</v>
      </c>
      <c r="B180" s="194" t="s">
        <v>1212</v>
      </c>
      <c r="D180" s="193">
        <v>343</v>
      </c>
      <c r="E180" s="194" t="s">
        <v>1249</v>
      </c>
      <c r="G180" s="193">
        <v>519</v>
      </c>
      <c r="H180" s="194" t="s">
        <v>714</v>
      </c>
    </row>
    <row r="181" spans="1:8" ht="14.1" customHeight="1">
      <c r="A181" s="193">
        <v>169</v>
      </c>
      <c r="B181" s="194" t="s">
        <v>1447</v>
      </c>
      <c r="D181" s="193">
        <v>544</v>
      </c>
      <c r="E181" s="194" t="s">
        <v>1145</v>
      </c>
      <c r="G181" s="193">
        <v>520</v>
      </c>
      <c r="H181" s="194" t="s">
        <v>715</v>
      </c>
    </row>
    <row r="182" spans="1:8" ht="14.1" customHeight="1">
      <c r="A182" s="193">
        <v>170</v>
      </c>
      <c r="B182" s="194" t="s">
        <v>935</v>
      </c>
      <c r="D182" s="193">
        <v>344</v>
      </c>
      <c r="E182" s="194" t="s">
        <v>1426</v>
      </c>
      <c r="G182" s="193">
        <v>595</v>
      </c>
      <c r="H182" s="194" t="s">
        <v>1178</v>
      </c>
    </row>
    <row r="183" spans="1:8" ht="14.1" customHeight="1">
      <c r="A183" s="193">
        <v>171</v>
      </c>
      <c r="B183" s="194" t="s">
        <v>633</v>
      </c>
      <c r="D183" s="193">
        <v>345</v>
      </c>
      <c r="E183" s="194" t="s">
        <v>1668</v>
      </c>
      <c r="G183" s="193">
        <v>521</v>
      </c>
      <c r="H183" s="194" t="s">
        <v>1504</v>
      </c>
    </row>
    <row r="184" spans="1:8" ht="14.1" customHeight="1">
      <c r="A184" s="193">
        <v>552</v>
      </c>
      <c r="B184" s="194" t="s">
        <v>936</v>
      </c>
      <c r="D184" s="193">
        <v>346</v>
      </c>
      <c r="E184" s="194" t="s">
        <v>1000</v>
      </c>
      <c r="G184" s="193">
        <v>133</v>
      </c>
      <c r="H184" s="194" t="s">
        <v>872</v>
      </c>
    </row>
    <row r="185" spans="1:8" ht="14.1" customHeight="1">
      <c r="A185" s="193">
        <v>172</v>
      </c>
      <c r="B185" s="194" t="s">
        <v>1105</v>
      </c>
      <c r="D185" s="193">
        <v>347</v>
      </c>
      <c r="E185" s="194" t="s">
        <v>1669</v>
      </c>
      <c r="G185" s="193">
        <v>522</v>
      </c>
      <c r="H185" s="194" t="s">
        <v>1061</v>
      </c>
    </row>
    <row r="186" spans="1:8" ht="14.1" customHeight="1">
      <c r="A186" s="193">
        <v>173</v>
      </c>
      <c r="B186" s="194" t="s">
        <v>431</v>
      </c>
      <c r="D186" s="193">
        <v>348</v>
      </c>
      <c r="E186" s="194" t="s">
        <v>1292</v>
      </c>
      <c r="G186" s="193">
        <v>543</v>
      </c>
      <c r="H186" s="194" t="s">
        <v>1685</v>
      </c>
    </row>
    <row r="187" spans="1:8" ht="14.1" customHeight="1">
      <c r="A187" s="193">
        <v>559</v>
      </c>
      <c r="B187" s="194" t="s">
        <v>1217</v>
      </c>
      <c r="D187" s="193">
        <v>349</v>
      </c>
      <c r="E187" s="194" t="s">
        <v>1250</v>
      </c>
      <c r="G187" s="193">
        <v>523</v>
      </c>
      <c r="H187" s="194" t="s">
        <v>1686</v>
      </c>
    </row>
    <row r="188" spans="1:8" ht="14.1" customHeight="1">
      <c r="A188" s="193">
        <v>560</v>
      </c>
      <c r="B188" s="194" t="s">
        <v>798</v>
      </c>
      <c r="D188" s="193">
        <v>350</v>
      </c>
      <c r="E188" s="194" t="s">
        <v>1001</v>
      </c>
      <c r="G188" s="193">
        <v>524</v>
      </c>
      <c r="H188" s="194" t="s">
        <v>873</v>
      </c>
    </row>
    <row r="189" spans="1:8" ht="14.1" customHeight="1">
      <c r="A189" s="193">
        <v>623</v>
      </c>
      <c r="B189" s="194" t="s">
        <v>950</v>
      </c>
      <c r="D189" s="193">
        <v>573</v>
      </c>
      <c r="E189" s="194" t="s">
        <v>1147</v>
      </c>
      <c r="G189" s="193">
        <v>525</v>
      </c>
      <c r="H189" s="194" t="s">
        <v>1505</v>
      </c>
    </row>
    <row r="190" spans="1:8" ht="14.1" customHeight="1">
      <c r="A190" s="193">
        <v>175</v>
      </c>
      <c r="B190" s="194" t="s">
        <v>1116</v>
      </c>
      <c r="D190" s="193">
        <v>351</v>
      </c>
      <c r="E190" s="194" t="s">
        <v>1427</v>
      </c>
      <c r="G190" s="193">
        <v>526</v>
      </c>
      <c r="H190" s="194" t="s">
        <v>874</v>
      </c>
    </row>
    <row r="191" spans="1:8" ht="14.1" customHeight="1">
      <c r="A191" s="193">
        <v>176</v>
      </c>
      <c r="B191" s="194" t="s">
        <v>799</v>
      </c>
      <c r="D191" s="193">
        <v>352</v>
      </c>
      <c r="E191" s="194" t="s">
        <v>1148</v>
      </c>
      <c r="G191" s="193">
        <v>527</v>
      </c>
      <c r="H191" s="194" t="s">
        <v>1629</v>
      </c>
    </row>
    <row r="192" spans="1:8" ht="14.1" customHeight="1">
      <c r="A192" s="193">
        <v>177</v>
      </c>
      <c r="B192" s="194" t="s">
        <v>800</v>
      </c>
      <c r="D192" s="193">
        <v>354</v>
      </c>
      <c r="E192" s="194" t="s">
        <v>671</v>
      </c>
      <c r="G192" s="193">
        <v>528</v>
      </c>
      <c r="H192" s="194" t="s">
        <v>1179</v>
      </c>
    </row>
    <row r="193" spans="1:8" ht="14.1" customHeight="1">
      <c r="A193" s="193">
        <v>178</v>
      </c>
      <c r="B193" s="194" t="s">
        <v>1117</v>
      </c>
      <c r="D193" s="193">
        <v>355</v>
      </c>
      <c r="E193" s="194" t="s">
        <v>833</v>
      </c>
      <c r="G193" s="193">
        <v>566</v>
      </c>
      <c r="H193" s="194" t="s">
        <v>1743</v>
      </c>
    </row>
    <row r="194" spans="1:8" ht="14.1" customHeight="1">
      <c r="A194" s="193">
        <v>179</v>
      </c>
      <c r="B194" s="194" t="s">
        <v>1118</v>
      </c>
      <c r="D194" s="193">
        <v>356</v>
      </c>
      <c r="E194" s="194" t="s">
        <v>1002</v>
      </c>
      <c r="G194" s="193">
        <v>530</v>
      </c>
      <c r="H194" s="194" t="s">
        <v>1558</v>
      </c>
    </row>
    <row r="195" spans="1:8" ht="14.1" customHeight="1">
      <c r="A195" s="193">
        <v>596</v>
      </c>
      <c r="B195" s="194" t="s">
        <v>951</v>
      </c>
      <c r="D195" s="193">
        <v>589</v>
      </c>
      <c r="E195" s="194" t="s">
        <v>1003</v>
      </c>
      <c r="G195" s="193">
        <v>531</v>
      </c>
      <c r="H195" s="194" t="s">
        <v>1304</v>
      </c>
    </row>
    <row r="196" spans="1:8" ht="14.1" customHeight="1">
      <c r="A196" s="193">
        <v>180</v>
      </c>
      <c r="B196" s="194" t="s">
        <v>801</v>
      </c>
      <c r="D196" s="193">
        <v>620</v>
      </c>
      <c r="E196" s="194" t="s">
        <v>1378</v>
      </c>
      <c r="G196" s="193">
        <v>540</v>
      </c>
      <c r="H196" s="194" t="s">
        <v>1696</v>
      </c>
    </row>
    <row r="197" spans="1:8" ht="14.1" customHeight="1">
      <c r="A197" s="193">
        <v>181</v>
      </c>
      <c r="B197" s="194" t="s">
        <v>1522</v>
      </c>
      <c r="D197" s="193">
        <v>590</v>
      </c>
      <c r="E197" s="194" t="s">
        <v>1611</v>
      </c>
      <c r="G197" s="193">
        <v>602</v>
      </c>
      <c r="H197" s="194" t="s">
        <v>2089</v>
      </c>
    </row>
    <row r="198" spans="1:8" ht="14.1" customHeight="1">
      <c r="A198" s="193">
        <v>597</v>
      </c>
      <c r="B198" s="194" t="s">
        <v>2244</v>
      </c>
      <c r="D198" s="193">
        <v>357</v>
      </c>
      <c r="E198" s="194" t="s">
        <v>1773</v>
      </c>
      <c r="G198" s="193">
        <v>534</v>
      </c>
      <c r="H198" s="194" t="s">
        <v>1559</v>
      </c>
    </row>
    <row r="199" spans="1:8" ht="14.1" customHeight="1">
      <c r="A199" s="193">
        <v>183</v>
      </c>
      <c r="B199" s="194" t="s">
        <v>802</v>
      </c>
      <c r="D199" s="193">
        <v>583</v>
      </c>
      <c r="E199" s="194" t="s">
        <v>1150</v>
      </c>
      <c r="G199" s="195"/>
      <c r="H199" s="196"/>
    </row>
    <row r="200" spans="1:8" ht="14.1" customHeight="1">
      <c r="A200" s="197">
        <v>184</v>
      </c>
      <c r="B200" s="198" t="s">
        <v>1119</v>
      </c>
      <c r="D200" s="197">
        <v>574</v>
      </c>
      <c r="E200" s="198" t="s">
        <v>1150</v>
      </c>
      <c r="G200" s="199"/>
      <c r="H200" s="200"/>
    </row>
    <row r="201" spans="1:8" ht="5.0999999999999996" customHeight="1"/>
    <row r="202" spans="1:8" ht="30" customHeight="1">
      <c r="A202" s="499" t="s">
        <v>2189</v>
      </c>
      <c r="B202" s="500"/>
      <c r="C202" s="501" t="s">
        <v>2964</v>
      </c>
      <c r="D202" s="502"/>
      <c r="E202" s="503"/>
      <c r="F202" s="501" t="s">
        <v>2637</v>
      </c>
      <c r="G202" s="502"/>
      <c r="H202" s="503"/>
    </row>
    <row r="203" spans="1:8" ht="15" customHeight="1">
      <c r="A203" s="201" t="s">
        <v>1014</v>
      </c>
      <c r="B203" s="475" t="s">
        <v>1861</v>
      </c>
      <c r="C203" s="476"/>
      <c r="D203" s="476"/>
      <c r="E203" s="476"/>
      <c r="F203" s="476"/>
      <c r="G203" s="476"/>
      <c r="H203" s="476"/>
    </row>
    <row r="204" spans="1:8" ht="15" customHeight="1">
      <c r="A204" s="349">
        <v>10</v>
      </c>
      <c r="B204" s="202" t="s">
        <v>1565</v>
      </c>
      <c r="C204" s="333"/>
      <c r="D204" s="333"/>
      <c r="E204" s="333"/>
      <c r="F204" s="333"/>
      <c r="G204" s="333"/>
      <c r="H204" s="334"/>
    </row>
    <row r="205" spans="1:8" ht="15" customHeight="1">
      <c r="A205" s="350">
        <v>11</v>
      </c>
      <c r="B205" s="324" t="s">
        <v>2165</v>
      </c>
      <c r="C205" s="335"/>
      <c r="D205" s="335"/>
      <c r="E205" s="335"/>
      <c r="F205" s="335"/>
      <c r="G205" s="335"/>
      <c r="H205" s="336"/>
    </row>
    <row r="206" spans="1:8" ht="15" customHeight="1">
      <c r="A206" s="348">
        <v>12</v>
      </c>
      <c r="B206" s="203" t="s">
        <v>3286</v>
      </c>
      <c r="C206" s="337"/>
      <c r="D206" s="337"/>
      <c r="E206" s="337"/>
      <c r="F206" s="337"/>
      <c r="G206" s="337"/>
      <c r="H206" s="338"/>
    </row>
    <row r="207" spans="1:8" ht="15" customHeight="1">
      <c r="A207" s="348">
        <v>13</v>
      </c>
      <c r="B207" s="203" t="s">
        <v>3698</v>
      </c>
      <c r="C207" s="337"/>
      <c r="D207" s="337"/>
      <c r="E207" s="337"/>
      <c r="F207" s="337"/>
      <c r="G207" s="337"/>
      <c r="H207" s="338"/>
    </row>
    <row r="208" spans="1:8" ht="15" customHeight="1">
      <c r="A208" s="348">
        <v>15</v>
      </c>
      <c r="B208" s="203" t="s">
        <v>2275</v>
      </c>
      <c r="C208" s="337"/>
      <c r="D208" s="337"/>
      <c r="E208" s="337"/>
      <c r="F208" s="337"/>
      <c r="G208" s="337"/>
      <c r="H208" s="338"/>
    </row>
    <row r="209" spans="1:8" ht="15" customHeight="1">
      <c r="A209" s="348">
        <v>17</v>
      </c>
      <c r="B209" s="203" t="s">
        <v>2103</v>
      </c>
      <c r="C209" s="337"/>
      <c r="D209" s="337"/>
      <c r="E209" s="337"/>
      <c r="F209" s="337"/>
      <c r="G209" s="337"/>
      <c r="H209" s="338"/>
    </row>
    <row r="210" spans="1:8" ht="15" customHeight="1">
      <c r="A210" s="348">
        <v>18</v>
      </c>
      <c r="B210" s="203" t="s">
        <v>3027</v>
      </c>
      <c r="C210" s="337"/>
      <c r="D210" s="337"/>
      <c r="E210" s="337"/>
      <c r="F210" s="337"/>
      <c r="G210" s="337"/>
      <c r="H210" s="338"/>
    </row>
    <row r="211" spans="1:8" ht="15" customHeight="1">
      <c r="A211" s="348">
        <v>20</v>
      </c>
      <c r="B211" s="203" t="s">
        <v>1951</v>
      </c>
      <c r="C211" s="337"/>
      <c r="D211" s="337"/>
      <c r="E211" s="337"/>
      <c r="F211" s="337"/>
      <c r="G211" s="337"/>
      <c r="H211" s="338"/>
    </row>
    <row r="212" spans="1:8" ht="15" customHeight="1">
      <c r="A212" s="348">
        <v>25</v>
      </c>
      <c r="B212" s="203" t="s">
        <v>1909</v>
      </c>
      <c r="C212" s="337"/>
      <c r="D212" s="337"/>
      <c r="E212" s="337"/>
      <c r="F212" s="337"/>
      <c r="G212" s="337"/>
      <c r="H212" s="338"/>
    </row>
    <row r="213" spans="1:8" ht="15" customHeight="1">
      <c r="A213" s="348">
        <v>27</v>
      </c>
      <c r="B213" s="203" t="s">
        <v>2903</v>
      </c>
      <c r="C213" s="337"/>
      <c r="D213" s="337"/>
      <c r="E213" s="337"/>
      <c r="F213" s="337"/>
      <c r="G213" s="337"/>
      <c r="H213" s="338"/>
    </row>
    <row r="214" spans="1:8" ht="15" customHeight="1">
      <c r="A214" s="348">
        <v>28</v>
      </c>
      <c r="B214" s="203" t="s">
        <v>3325</v>
      </c>
      <c r="C214" s="337"/>
      <c r="D214" s="337"/>
      <c r="E214" s="337"/>
      <c r="F214" s="337"/>
      <c r="G214" s="337"/>
      <c r="H214" s="338"/>
    </row>
    <row r="215" spans="1:8" ht="15" customHeight="1">
      <c r="A215" s="348">
        <v>30</v>
      </c>
      <c r="B215" s="203" t="s">
        <v>1811</v>
      </c>
      <c r="C215" s="339"/>
      <c r="D215" s="339"/>
      <c r="E215" s="339"/>
      <c r="F215" s="339"/>
      <c r="G215" s="339"/>
      <c r="H215" s="340"/>
    </row>
    <row r="216" spans="1:8" ht="15" customHeight="1">
      <c r="A216" s="348">
        <v>32</v>
      </c>
      <c r="B216" s="203" t="s">
        <v>3559</v>
      </c>
      <c r="C216" s="337"/>
      <c r="D216" s="337"/>
      <c r="E216" s="337"/>
      <c r="F216" s="337"/>
      <c r="G216" s="337"/>
      <c r="H216" s="338"/>
    </row>
    <row r="217" spans="1:8" ht="15" customHeight="1">
      <c r="A217" s="348">
        <v>33</v>
      </c>
      <c r="B217" s="203" t="s">
        <v>3536</v>
      </c>
      <c r="C217" s="339"/>
      <c r="D217" s="339"/>
      <c r="E217" s="339"/>
      <c r="F217" s="339"/>
      <c r="G217" s="339"/>
      <c r="H217" s="340"/>
    </row>
    <row r="218" spans="1:8" ht="15" customHeight="1">
      <c r="A218" s="348">
        <v>34</v>
      </c>
      <c r="B218" s="203" t="s">
        <v>3412</v>
      </c>
      <c r="C218" s="339"/>
      <c r="D218" s="339"/>
      <c r="E218" s="339"/>
      <c r="F218" s="339"/>
      <c r="G218" s="339"/>
      <c r="H218" s="340"/>
    </row>
    <row r="219" spans="1:8" ht="15" customHeight="1">
      <c r="A219" s="348">
        <v>37</v>
      </c>
      <c r="B219" s="203" t="s">
        <v>3255</v>
      </c>
      <c r="C219" s="339"/>
      <c r="D219" s="339"/>
      <c r="E219" s="339"/>
      <c r="F219" s="339"/>
      <c r="G219" s="339"/>
      <c r="H219" s="340"/>
    </row>
    <row r="220" spans="1:8" ht="15" customHeight="1">
      <c r="A220" s="348">
        <v>39</v>
      </c>
      <c r="B220" s="203" t="s">
        <v>2050</v>
      </c>
      <c r="C220" s="339"/>
      <c r="D220" s="339"/>
      <c r="E220" s="339"/>
      <c r="F220" s="339"/>
      <c r="G220" s="339"/>
      <c r="H220" s="340"/>
    </row>
    <row r="221" spans="1:8" ht="15" customHeight="1">
      <c r="A221" s="348">
        <v>40</v>
      </c>
      <c r="B221" s="203" t="s">
        <v>2108</v>
      </c>
      <c r="C221" s="341"/>
      <c r="D221" s="341"/>
      <c r="E221" s="341"/>
      <c r="F221" s="341"/>
      <c r="G221" s="341"/>
      <c r="H221" s="342"/>
    </row>
    <row r="222" spans="1:8" ht="15" customHeight="1">
      <c r="A222" s="348">
        <v>41</v>
      </c>
      <c r="B222" s="203" t="s">
        <v>2161</v>
      </c>
      <c r="C222" s="339"/>
      <c r="D222" s="339"/>
      <c r="E222" s="339"/>
      <c r="F222" s="339"/>
      <c r="G222" s="339"/>
      <c r="H222" s="340"/>
    </row>
    <row r="223" spans="1:8" ht="15" customHeight="1">
      <c r="A223" s="348">
        <v>48</v>
      </c>
      <c r="B223" s="203" t="s">
        <v>2396</v>
      </c>
      <c r="C223" s="337"/>
      <c r="D223" s="337"/>
      <c r="E223" s="337"/>
      <c r="F223" s="337"/>
      <c r="G223" s="337"/>
      <c r="H223" s="338"/>
    </row>
    <row r="224" spans="1:8" ht="15" customHeight="1">
      <c r="A224" s="351">
        <v>49</v>
      </c>
      <c r="B224" s="332" t="s">
        <v>3315</v>
      </c>
      <c r="C224" s="339"/>
      <c r="D224" s="339"/>
      <c r="E224" s="339"/>
      <c r="F224" s="339"/>
      <c r="G224" s="339"/>
      <c r="H224" s="343" t="s">
        <v>1920</v>
      </c>
    </row>
    <row r="225" spans="1:8" ht="15" customHeight="1">
      <c r="A225" s="348">
        <v>52</v>
      </c>
      <c r="B225" s="203" t="s">
        <v>3250</v>
      </c>
      <c r="C225" s="339"/>
      <c r="D225" s="339"/>
      <c r="E225" s="339"/>
      <c r="F225" s="339"/>
      <c r="G225" s="339"/>
      <c r="H225" s="340"/>
    </row>
    <row r="226" spans="1:8" ht="15" customHeight="1">
      <c r="A226" s="351">
        <v>54</v>
      </c>
      <c r="B226" s="332" t="s">
        <v>2683</v>
      </c>
      <c r="C226" s="341"/>
      <c r="D226" s="341"/>
      <c r="E226" s="341"/>
      <c r="F226" s="341"/>
      <c r="G226" s="341"/>
      <c r="H226" s="343" t="s">
        <v>1920</v>
      </c>
    </row>
    <row r="227" spans="1:8" ht="15" customHeight="1">
      <c r="A227" s="348">
        <v>55</v>
      </c>
      <c r="B227" s="203" t="s">
        <v>2052</v>
      </c>
      <c r="C227" s="341"/>
      <c r="D227" s="341"/>
      <c r="E227" s="341"/>
      <c r="F227" s="341"/>
      <c r="G227" s="341"/>
      <c r="H227" s="342"/>
    </row>
    <row r="228" spans="1:8" ht="15" customHeight="1">
      <c r="A228" s="348">
        <v>60</v>
      </c>
      <c r="B228" s="203" t="s">
        <v>1982</v>
      </c>
      <c r="C228" s="341"/>
      <c r="D228" s="341"/>
      <c r="E228" s="341"/>
      <c r="F228" s="341"/>
      <c r="G228" s="341"/>
      <c r="H228" s="342"/>
    </row>
    <row r="229" spans="1:8" ht="15" customHeight="1">
      <c r="A229" s="348">
        <v>61</v>
      </c>
      <c r="B229" s="203" t="s">
        <v>2729</v>
      </c>
      <c r="C229" s="341"/>
      <c r="D229" s="341"/>
      <c r="E229" s="341"/>
      <c r="F229" s="341"/>
      <c r="G229" s="341"/>
      <c r="H229" s="342"/>
    </row>
    <row r="230" spans="1:8" ht="15" customHeight="1">
      <c r="A230" s="348">
        <v>65</v>
      </c>
      <c r="B230" s="203" t="s">
        <v>2437</v>
      </c>
      <c r="C230" s="337"/>
      <c r="D230" s="337"/>
      <c r="E230" s="337"/>
      <c r="F230" s="337"/>
      <c r="G230" s="337"/>
      <c r="H230" s="338"/>
    </row>
    <row r="231" spans="1:8" ht="15" customHeight="1">
      <c r="A231" s="348">
        <v>76</v>
      </c>
      <c r="B231" s="203" t="s">
        <v>3665</v>
      </c>
      <c r="C231" s="341"/>
      <c r="D231" s="341"/>
      <c r="E231" s="341"/>
      <c r="F231" s="341"/>
      <c r="G231" s="341"/>
      <c r="H231" s="342"/>
    </row>
    <row r="232" spans="1:8" ht="15" customHeight="1">
      <c r="A232" s="348">
        <v>77</v>
      </c>
      <c r="B232" s="203" t="s">
        <v>3215</v>
      </c>
      <c r="C232" s="339"/>
      <c r="D232" s="339"/>
      <c r="E232" s="339"/>
      <c r="F232" s="339"/>
      <c r="G232" s="339"/>
      <c r="H232" s="340"/>
    </row>
    <row r="233" spans="1:8" ht="15" customHeight="1">
      <c r="A233" s="348">
        <v>80</v>
      </c>
      <c r="B233" s="203" t="s">
        <v>2224</v>
      </c>
      <c r="C233" s="339"/>
      <c r="D233" s="339"/>
      <c r="E233" s="339"/>
      <c r="F233" s="339"/>
      <c r="G233" s="339"/>
      <c r="H233" s="340"/>
    </row>
    <row r="234" spans="1:8" ht="15" customHeight="1">
      <c r="A234" s="348">
        <v>86</v>
      </c>
      <c r="B234" s="203" t="s">
        <v>2914</v>
      </c>
      <c r="C234" s="339"/>
      <c r="D234" s="339"/>
      <c r="E234" s="339"/>
      <c r="F234" s="339"/>
      <c r="G234" s="339"/>
      <c r="H234" s="340"/>
    </row>
    <row r="235" spans="1:8" ht="15" customHeight="1">
      <c r="A235" s="348">
        <v>90</v>
      </c>
      <c r="B235" s="203" t="s">
        <v>2053</v>
      </c>
      <c r="C235" s="339"/>
      <c r="D235" s="339"/>
      <c r="E235" s="339"/>
      <c r="F235" s="339"/>
      <c r="G235" s="339"/>
      <c r="H235" s="340"/>
    </row>
    <row r="236" spans="1:8" ht="15" customHeight="1">
      <c r="A236" s="351">
        <v>95</v>
      </c>
      <c r="B236" s="332" t="s">
        <v>1812</v>
      </c>
      <c r="C236" s="339"/>
      <c r="D236" s="339"/>
      <c r="E236" s="339"/>
      <c r="F236" s="339"/>
      <c r="G236" s="339"/>
      <c r="H236" s="343" t="s">
        <v>1920</v>
      </c>
    </row>
    <row r="237" spans="1:8" ht="15" customHeight="1">
      <c r="A237" s="348">
        <v>96</v>
      </c>
      <c r="B237" s="203" t="s">
        <v>1910</v>
      </c>
      <c r="C237" s="337"/>
      <c r="D237" s="337"/>
      <c r="E237" s="337"/>
      <c r="F237" s="337"/>
      <c r="G237" s="337"/>
      <c r="H237" s="338"/>
    </row>
    <row r="238" spans="1:8" ht="15" customHeight="1">
      <c r="A238" s="351">
        <v>102</v>
      </c>
      <c r="B238" s="332" t="s">
        <v>2743</v>
      </c>
      <c r="C238" s="339"/>
      <c r="D238" s="339"/>
      <c r="E238" s="339"/>
      <c r="F238" s="339"/>
      <c r="G238" s="339"/>
      <c r="H238" s="343" t="s">
        <v>1920</v>
      </c>
    </row>
    <row r="239" spans="1:8" ht="15" customHeight="1">
      <c r="A239" s="348">
        <v>106</v>
      </c>
      <c r="B239" s="203" t="s">
        <v>2380</v>
      </c>
      <c r="C239" s="337"/>
      <c r="D239" s="337"/>
      <c r="E239" s="337"/>
      <c r="F239" s="337"/>
      <c r="G239" s="337"/>
      <c r="H239" s="338"/>
    </row>
    <row r="240" spans="1:8" ht="15" customHeight="1">
      <c r="A240" s="348">
        <v>109</v>
      </c>
      <c r="B240" s="203" t="s">
        <v>2789</v>
      </c>
      <c r="C240" s="337"/>
      <c r="D240" s="337"/>
      <c r="E240" s="337"/>
      <c r="F240" s="337"/>
      <c r="G240" s="337"/>
      <c r="H240" s="338"/>
    </row>
    <row r="241" spans="1:8" ht="15" customHeight="1">
      <c r="A241" s="351">
        <v>110</v>
      </c>
      <c r="B241" s="332" t="s">
        <v>2452</v>
      </c>
      <c r="C241" s="339"/>
      <c r="D241" s="339"/>
      <c r="E241" s="339"/>
      <c r="F241" s="339"/>
      <c r="G241" s="339"/>
      <c r="H241" s="343" t="s">
        <v>1920</v>
      </c>
    </row>
    <row r="242" spans="1:8" ht="15" customHeight="1">
      <c r="A242" s="348">
        <v>120</v>
      </c>
      <c r="B242" s="203" t="s">
        <v>2648</v>
      </c>
      <c r="C242" s="341"/>
      <c r="D242" s="341"/>
      <c r="E242" s="341"/>
      <c r="F242" s="341"/>
      <c r="G242" s="341"/>
      <c r="H242" s="342"/>
    </row>
    <row r="243" spans="1:8" ht="15" customHeight="1">
      <c r="A243" s="348">
        <v>121</v>
      </c>
      <c r="B243" s="203" t="s">
        <v>1927</v>
      </c>
      <c r="C243" s="339"/>
      <c r="D243" s="339"/>
      <c r="E243" s="339"/>
      <c r="F243" s="339"/>
      <c r="G243" s="339"/>
      <c r="H243" s="340"/>
    </row>
    <row r="244" spans="1:8" ht="15" customHeight="1">
      <c r="A244" s="348">
        <v>122</v>
      </c>
      <c r="B244" s="203" t="s">
        <v>2442</v>
      </c>
      <c r="C244" s="337"/>
      <c r="D244" s="337"/>
      <c r="E244" s="337"/>
      <c r="F244" s="337"/>
      <c r="G244" s="337"/>
      <c r="H244" s="338"/>
    </row>
    <row r="245" spans="1:8" ht="15" customHeight="1">
      <c r="A245" s="348">
        <v>123</v>
      </c>
      <c r="B245" s="203" t="s">
        <v>2353</v>
      </c>
      <c r="C245" s="337"/>
      <c r="D245" s="337"/>
      <c r="E245" s="337"/>
      <c r="F245" s="337"/>
      <c r="G245" s="337"/>
      <c r="H245" s="338"/>
    </row>
    <row r="246" spans="1:8" ht="15" customHeight="1">
      <c r="A246" s="348">
        <v>160</v>
      </c>
      <c r="B246" s="203" t="s">
        <v>2638</v>
      </c>
      <c r="C246" s="337"/>
      <c r="D246" s="337"/>
      <c r="E246" s="337"/>
      <c r="F246" s="337"/>
      <c r="G246" s="337"/>
      <c r="H246" s="338"/>
    </row>
    <row r="247" spans="1:8" ht="15" customHeight="1">
      <c r="A247" s="348">
        <v>185</v>
      </c>
      <c r="B247" s="203" t="s">
        <v>2528</v>
      </c>
      <c r="C247" s="337"/>
      <c r="D247" s="337"/>
      <c r="E247" s="337"/>
      <c r="F247" s="337"/>
      <c r="G247" s="337"/>
      <c r="H247" s="338"/>
    </row>
    <row r="248" spans="1:8" ht="15" customHeight="1">
      <c r="A248" s="348">
        <v>196</v>
      </c>
      <c r="B248" s="203" t="s">
        <v>3396</v>
      </c>
      <c r="C248" s="337"/>
      <c r="D248" s="337"/>
      <c r="E248" s="337"/>
      <c r="F248" s="337"/>
      <c r="G248" s="337"/>
      <c r="H248" s="338"/>
    </row>
    <row r="249" spans="1:8" ht="15" customHeight="1">
      <c r="A249" s="348">
        <v>225</v>
      </c>
      <c r="B249" s="203" t="s">
        <v>2299</v>
      </c>
      <c r="C249" s="344"/>
      <c r="D249" s="344"/>
      <c r="E249" s="344"/>
      <c r="F249" s="344"/>
      <c r="G249" s="344"/>
      <c r="H249" s="345"/>
    </row>
    <row r="250" spans="1:8" ht="15" customHeight="1">
      <c r="A250" s="348">
        <v>240</v>
      </c>
      <c r="B250" s="203" t="s">
        <v>2909</v>
      </c>
      <c r="C250" s="344"/>
      <c r="D250" s="344"/>
      <c r="E250" s="344"/>
      <c r="F250" s="344"/>
      <c r="G250" s="344"/>
      <c r="H250" s="345"/>
    </row>
    <row r="251" spans="1:8" ht="15" customHeight="1">
      <c r="A251" s="348">
        <v>241</v>
      </c>
      <c r="B251" s="203" t="s">
        <v>3450</v>
      </c>
      <c r="C251" s="344"/>
      <c r="D251" s="344"/>
      <c r="E251" s="344"/>
      <c r="F251" s="344"/>
      <c r="G251" s="344"/>
      <c r="H251" s="345"/>
    </row>
    <row r="252" spans="1:8" ht="15" customHeight="1">
      <c r="A252" s="348">
        <v>242</v>
      </c>
      <c r="B252" s="203" t="s">
        <v>2414</v>
      </c>
      <c r="C252" s="344"/>
      <c r="D252" s="344"/>
      <c r="E252" s="344"/>
      <c r="F252" s="344"/>
      <c r="G252" s="344"/>
      <c r="H252" s="345"/>
    </row>
    <row r="253" spans="1:8" ht="15" customHeight="1">
      <c r="A253" s="348">
        <v>250</v>
      </c>
      <c r="B253" s="203" t="s">
        <v>2931</v>
      </c>
      <c r="C253" s="344"/>
      <c r="D253" s="344"/>
      <c r="E253" s="344"/>
      <c r="F253" s="344"/>
      <c r="G253" s="344"/>
      <c r="H253" s="345"/>
    </row>
    <row r="254" spans="1:8" ht="15" customHeight="1">
      <c r="A254" s="351">
        <v>256</v>
      </c>
      <c r="B254" s="332" t="s">
        <v>3335</v>
      </c>
      <c r="C254" s="344"/>
      <c r="D254" s="344"/>
      <c r="E254" s="344"/>
      <c r="F254" s="344"/>
      <c r="G254" s="344"/>
      <c r="H254" s="343" t="s">
        <v>1920</v>
      </c>
    </row>
    <row r="255" spans="1:8" ht="15" customHeight="1">
      <c r="A255" s="352">
        <v>258</v>
      </c>
      <c r="B255" s="204" t="s">
        <v>1987</v>
      </c>
      <c r="C255" s="346"/>
      <c r="D255" s="346"/>
      <c r="E255" s="346"/>
      <c r="F255" s="346"/>
      <c r="G255" s="346"/>
      <c r="H255" s="347"/>
    </row>
    <row r="256" spans="1:8"/>
    <row r="257" spans="1:8"/>
    <row r="258" spans="1:8" ht="30" customHeight="1">
      <c r="A258" s="499" t="s">
        <v>2377</v>
      </c>
      <c r="B258" s="500"/>
      <c r="C258" s="501" t="s">
        <v>2964</v>
      </c>
      <c r="D258" s="502"/>
      <c r="E258" s="503"/>
      <c r="F258" s="501" t="s">
        <v>2637</v>
      </c>
      <c r="G258" s="502"/>
      <c r="H258" s="503"/>
    </row>
    <row r="259" spans="1:8" ht="15" customHeight="1">
      <c r="A259" s="205" t="s">
        <v>1301</v>
      </c>
      <c r="B259" s="491" t="s">
        <v>2993</v>
      </c>
      <c r="C259" s="492"/>
      <c r="D259" s="492"/>
      <c r="E259" s="492"/>
      <c r="F259" s="492"/>
      <c r="G259" s="492"/>
      <c r="H259" s="493"/>
    </row>
    <row r="260" spans="1:8" ht="15" customHeight="1">
      <c r="A260" s="206">
        <v>111</v>
      </c>
      <c r="B260" s="494" t="s">
        <v>3538</v>
      </c>
      <c r="C260" s="494"/>
      <c r="D260" s="494"/>
      <c r="E260" s="494"/>
      <c r="F260" s="494"/>
      <c r="G260" s="494"/>
      <c r="H260" s="495"/>
    </row>
    <row r="261" spans="1:8" ht="15" customHeight="1">
      <c r="A261" s="207">
        <v>112</v>
      </c>
      <c r="B261" s="496" t="s">
        <v>1848</v>
      </c>
      <c r="C261" s="496"/>
      <c r="D261" s="496"/>
      <c r="E261" s="496"/>
      <c r="F261" s="496"/>
      <c r="G261" s="496"/>
      <c r="H261" s="497"/>
    </row>
    <row r="262" spans="1:8" ht="15" customHeight="1">
      <c r="A262" s="207">
        <v>113</v>
      </c>
      <c r="B262" s="496" t="s">
        <v>3652</v>
      </c>
      <c r="C262" s="496"/>
      <c r="D262" s="496"/>
      <c r="E262" s="496"/>
      <c r="F262" s="496"/>
      <c r="G262" s="496"/>
      <c r="H262" s="497"/>
    </row>
    <row r="263" spans="1:8" ht="15" customHeight="1">
      <c r="A263" s="207">
        <v>114</v>
      </c>
      <c r="B263" s="496" t="s">
        <v>2314</v>
      </c>
      <c r="C263" s="496"/>
      <c r="D263" s="496"/>
      <c r="E263" s="496"/>
      <c r="F263" s="496"/>
      <c r="G263" s="496"/>
      <c r="H263" s="497"/>
    </row>
    <row r="264" spans="1:8" ht="15" customHeight="1">
      <c r="A264" s="207">
        <v>115</v>
      </c>
      <c r="B264" s="496" t="s">
        <v>1459</v>
      </c>
      <c r="C264" s="496"/>
      <c r="D264" s="496"/>
      <c r="E264" s="496"/>
      <c r="F264" s="496"/>
      <c r="G264" s="496"/>
      <c r="H264" s="497"/>
    </row>
    <row r="265" spans="1:8" ht="15" customHeight="1">
      <c r="A265" s="207">
        <v>116</v>
      </c>
      <c r="B265" s="496" t="s">
        <v>1889</v>
      </c>
      <c r="C265" s="496"/>
      <c r="D265" s="496"/>
      <c r="E265" s="496"/>
      <c r="F265" s="496"/>
      <c r="G265" s="496"/>
      <c r="H265" s="497"/>
    </row>
    <row r="266" spans="1:8" ht="15" customHeight="1">
      <c r="A266" s="207">
        <v>119</v>
      </c>
      <c r="B266" s="496" t="s">
        <v>2943</v>
      </c>
      <c r="C266" s="496"/>
      <c r="D266" s="496"/>
      <c r="E266" s="496"/>
      <c r="F266" s="496"/>
      <c r="G266" s="496"/>
      <c r="H266" s="497"/>
    </row>
    <row r="267" spans="1:8" ht="15" customHeight="1">
      <c r="A267" s="207">
        <v>121</v>
      </c>
      <c r="B267" s="496" t="s">
        <v>1977</v>
      </c>
      <c r="C267" s="496"/>
      <c r="D267" s="496"/>
      <c r="E267" s="496"/>
      <c r="F267" s="496"/>
      <c r="G267" s="496"/>
      <c r="H267" s="497"/>
    </row>
    <row r="268" spans="1:8" ht="15" customHeight="1">
      <c r="A268" s="207">
        <v>122</v>
      </c>
      <c r="B268" s="496" t="s">
        <v>2852</v>
      </c>
      <c r="C268" s="496"/>
      <c r="D268" s="496"/>
      <c r="E268" s="496"/>
      <c r="F268" s="496"/>
      <c r="G268" s="496"/>
      <c r="H268" s="497"/>
    </row>
    <row r="269" spans="1:8" ht="15" customHeight="1">
      <c r="A269" s="207">
        <v>123</v>
      </c>
      <c r="B269" s="496" t="s">
        <v>1458</v>
      </c>
      <c r="C269" s="496"/>
      <c r="D269" s="496"/>
      <c r="E269" s="496"/>
      <c r="F269" s="496"/>
      <c r="G269" s="496"/>
      <c r="H269" s="497"/>
    </row>
    <row r="270" spans="1:8" ht="15" customHeight="1">
      <c r="A270" s="207">
        <v>124</v>
      </c>
      <c r="B270" s="496" t="s">
        <v>2977</v>
      </c>
      <c r="C270" s="496"/>
      <c r="D270" s="496"/>
      <c r="E270" s="496"/>
      <c r="F270" s="496"/>
      <c r="G270" s="496"/>
      <c r="H270" s="497"/>
    </row>
    <row r="271" spans="1:8" ht="15" customHeight="1">
      <c r="A271" s="207">
        <v>125</v>
      </c>
      <c r="B271" s="496" t="s">
        <v>3165</v>
      </c>
      <c r="C271" s="496"/>
      <c r="D271" s="496"/>
      <c r="E271" s="496"/>
      <c r="F271" s="496"/>
      <c r="G271" s="496"/>
      <c r="H271" s="497"/>
    </row>
    <row r="272" spans="1:8" ht="15" customHeight="1">
      <c r="A272" s="207">
        <v>126</v>
      </c>
      <c r="B272" s="496" t="s">
        <v>1890</v>
      </c>
      <c r="C272" s="496"/>
      <c r="D272" s="496"/>
      <c r="E272" s="496"/>
      <c r="F272" s="496"/>
      <c r="G272" s="496"/>
      <c r="H272" s="497"/>
    </row>
    <row r="273" spans="1:8" ht="15" customHeight="1">
      <c r="A273" s="207">
        <v>127</v>
      </c>
      <c r="B273" s="496" t="s">
        <v>2276</v>
      </c>
      <c r="C273" s="496"/>
      <c r="D273" s="496"/>
      <c r="E273" s="496"/>
      <c r="F273" s="496"/>
      <c r="G273" s="496"/>
      <c r="H273" s="497"/>
    </row>
    <row r="274" spans="1:8" ht="15" customHeight="1">
      <c r="A274" s="207">
        <v>128</v>
      </c>
      <c r="B274" s="496" t="s">
        <v>3822</v>
      </c>
      <c r="C274" s="496"/>
      <c r="D274" s="496"/>
      <c r="E274" s="496"/>
      <c r="F274" s="496"/>
      <c r="G274" s="496"/>
      <c r="H274" s="497"/>
    </row>
    <row r="275" spans="1:8" ht="15" customHeight="1">
      <c r="A275" s="207">
        <v>129</v>
      </c>
      <c r="B275" s="496" t="s">
        <v>2910</v>
      </c>
      <c r="C275" s="496"/>
      <c r="D275" s="496"/>
      <c r="E275" s="496"/>
      <c r="F275" s="496"/>
      <c r="G275" s="496"/>
      <c r="H275" s="497"/>
    </row>
    <row r="276" spans="1:8" ht="15" customHeight="1">
      <c r="A276" s="207">
        <v>130</v>
      </c>
      <c r="B276" s="496" t="s">
        <v>2392</v>
      </c>
      <c r="C276" s="496"/>
      <c r="D276" s="496"/>
      <c r="E276" s="496"/>
      <c r="F276" s="496"/>
      <c r="G276" s="496"/>
      <c r="H276" s="497"/>
    </row>
    <row r="277" spans="1:8" ht="15" customHeight="1">
      <c r="A277" s="207">
        <v>141</v>
      </c>
      <c r="B277" s="496" t="s">
        <v>1802</v>
      </c>
      <c r="C277" s="496"/>
      <c r="D277" s="496"/>
      <c r="E277" s="496"/>
      <c r="F277" s="496"/>
      <c r="G277" s="496"/>
      <c r="H277" s="497"/>
    </row>
    <row r="278" spans="1:8" ht="15" customHeight="1">
      <c r="A278" s="207">
        <v>142</v>
      </c>
      <c r="B278" s="496" t="s">
        <v>2069</v>
      </c>
      <c r="C278" s="496"/>
      <c r="D278" s="496"/>
      <c r="E278" s="496"/>
      <c r="F278" s="496"/>
      <c r="G278" s="496"/>
      <c r="H278" s="497"/>
    </row>
    <row r="279" spans="1:8" ht="15" customHeight="1">
      <c r="A279" s="207">
        <v>143</v>
      </c>
      <c r="B279" s="496" t="s">
        <v>2238</v>
      </c>
      <c r="C279" s="496"/>
      <c r="D279" s="496"/>
      <c r="E279" s="496"/>
      <c r="F279" s="496"/>
      <c r="G279" s="496"/>
      <c r="H279" s="497"/>
    </row>
    <row r="280" spans="1:8" ht="15" customHeight="1">
      <c r="A280" s="207">
        <v>144</v>
      </c>
      <c r="B280" s="496" t="s">
        <v>1801</v>
      </c>
      <c r="C280" s="496"/>
      <c r="D280" s="496"/>
      <c r="E280" s="496"/>
      <c r="F280" s="496"/>
      <c r="G280" s="496"/>
      <c r="H280" s="497"/>
    </row>
    <row r="281" spans="1:8" ht="15" customHeight="1">
      <c r="A281" s="207">
        <v>145</v>
      </c>
      <c r="B281" s="496" t="s">
        <v>1803</v>
      </c>
      <c r="C281" s="496"/>
      <c r="D281" s="496"/>
      <c r="E281" s="496"/>
      <c r="F281" s="496"/>
      <c r="G281" s="496"/>
      <c r="H281" s="497"/>
    </row>
    <row r="282" spans="1:8" ht="15" customHeight="1">
      <c r="A282" s="207">
        <v>146</v>
      </c>
      <c r="B282" s="496" t="s">
        <v>1461</v>
      </c>
      <c r="C282" s="496"/>
      <c r="D282" s="496"/>
      <c r="E282" s="496"/>
      <c r="F282" s="496"/>
      <c r="G282" s="496"/>
      <c r="H282" s="497"/>
    </row>
    <row r="283" spans="1:8" ht="15" customHeight="1">
      <c r="A283" s="207">
        <v>147</v>
      </c>
      <c r="B283" s="496" t="s">
        <v>1460</v>
      </c>
      <c r="C283" s="496"/>
      <c r="D283" s="496"/>
      <c r="E283" s="496"/>
      <c r="F283" s="496"/>
      <c r="G283" s="496"/>
      <c r="H283" s="497"/>
    </row>
    <row r="284" spans="1:8" ht="15" customHeight="1">
      <c r="A284" s="207">
        <v>149</v>
      </c>
      <c r="B284" s="496" t="s">
        <v>2499</v>
      </c>
      <c r="C284" s="496"/>
      <c r="D284" s="496"/>
      <c r="E284" s="496"/>
      <c r="F284" s="496"/>
      <c r="G284" s="496"/>
      <c r="H284" s="497"/>
    </row>
    <row r="285" spans="1:8" ht="15" customHeight="1">
      <c r="A285" s="207">
        <v>150</v>
      </c>
      <c r="B285" s="496" t="s">
        <v>2416</v>
      </c>
      <c r="C285" s="496"/>
      <c r="D285" s="496"/>
      <c r="E285" s="496"/>
      <c r="F285" s="496"/>
      <c r="G285" s="496"/>
      <c r="H285" s="497"/>
    </row>
    <row r="286" spans="1:8" ht="15" customHeight="1">
      <c r="A286" s="207">
        <v>161</v>
      </c>
      <c r="B286" s="496" t="s">
        <v>2897</v>
      </c>
      <c r="C286" s="496"/>
      <c r="D286" s="496"/>
      <c r="E286" s="496"/>
      <c r="F286" s="496"/>
      <c r="G286" s="496"/>
      <c r="H286" s="497"/>
    </row>
    <row r="287" spans="1:8" ht="15" customHeight="1">
      <c r="A287" s="207">
        <v>162</v>
      </c>
      <c r="B287" s="496" t="s">
        <v>3000</v>
      </c>
      <c r="C287" s="496"/>
      <c r="D287" s="496"/>
      <c r="E287" s="496"/>
      <c r="F287" s="496"/>
      <c r="G287" s="496"/>
      <c r="H287" s="497"/>
    </row>
    <row r="288" spans="1:8" ht="15" customHeight="1">
      <c r="A288" s="207">
        <v>163</v>
      </c>
      <c r="B288" s="496" t="s">
        <v>3910</v>
      </c>
      <c r="C288" s="496"/>
      <c r="D288" s="496"/>
      <c r="E288" s="496"/>
      <c r="F288" s="496"/>
      <c r="G288" s="496"/>
      <c r="H288" s="497"/>
    </row>
    <row r="289" spans="1:8" ht="15" customHeight="1">
      <c r="A289" s="207">
        <v>164</v>
      </c>
      <c r="B289" s="496" t="s">
        <v>2280</v>
      </c>
      <c r="C289" s="496"/>
      <c r="D289" s="496"/>
      <c r="E289" s="496"/>
      <c r="F289" s="496"/>
      <c r="G289" s="496"/>
      <c r="H289" s="497"/>
    </row>
    <row r="290" spans="1:8" ht="15" customHeight="1">
      <c r="A290" s="207">
        <v>170</v>
      </c>
      <c r="B290" s="496" t="s">
        <v>3519</v>
      </c>
      <c r="C290" s="496"/>
      <c r="D290" s="496"/>
      <c r="E290" s="496"/>
      <c r="F290" s="496"/>
      <c r="G290" s="496"/>
      <c r="H290" s="497"/>
    </row>
    <row r="291" spans="1:8" ht="15" customHeight="1">
      <c r="A291" s="207">
        <v>210</v>
      </c>
      <c r="B291" s="496" t="s">
        <v>3595</v>
      </c>
      <c r="C291" s="496"/>
      <c r="D291" s="496"/>
      <c r="E291" s="496"/>
      <c r="F291" s="496"/>
      <c r="G291" s="496"/>
      <c r="H291" s="497"/>
    </row>
    <row r="292" spans="1:8" ht="15" customHeight="1">
      <c r="A292" s="207">
        <v>220</v>
      </c>
      <c r="B292" s="496" t="s">
        <v>1901</v>
      </c>
      <c r="C292" s="496"/>
      <c r="D292" s="496"/>
      <c r="E292" s="496"/>
      <c r="F292" s="496"/>
      <c r="G292" s="496"/>
      <c r="H292" s="497"/>
    </row>
    <row r="293" spans="1:8" ht="15" customHeight="1">
      <c r="A293" s="207">
        <v>230</v>
      </c>
      <c r="B293" s="496" t="s">
        <v>3650</v>
      </c>
      <c r="C293" s="496"/>
      <c r="D293" s="496"/>
      <c r="E293" s="496"/>
      <c r="F293" s="496"/>
      <c r="G293" s="496"/>
      <c r="H293" s="497"/>
    </row>
    <row r="294" spans="1:8" ht="15" customHeight="1">
      <c r="A294" s="207">
        <v>240</v>
      </c>
      <c r="B294" s="496" t="s">
        <v>2601</v>
      </c>
      <c r="C294" s="496"/>
      <c r="D294" s="496"/>
      <c r="E294" s="496"/>
      <c r="F294" s="496"/>
      <c r="G294" s="496"/>
      <c r="H294" s="497"/>
    </row>
    <row r="295" spans="1:8" ht="15" customHeight="1">
      <c r="A295" s="207">
        <v>311</v>
      </c>
      <c r="B295" s="496" t="s">
        <v>1566</v>
      </c>
      <c r="C295" s="496"/>
      <c r="D295" s="496"/>
      <c r="E295" s="496"/>
      <c r="F295" s="496"/>
      <c r="G295" s="496"/>
      <c r="H295" s="497"/>
    </row>
    <row r="296" spans="1:8" ht="15" customHeight="1">
      <c r="A296" s="207">
        <v>312</v>
      </c>
      <c r="B296" s="496" t="s">
        <v>1826</v>
      </c>
      <c r="C296" s="496"/>
      <c r="D296" s="496"/>
      <c r="E296" s="496"/>
      <c r="F296" s="496"/>
      <c r="G296" s="496"/>
      <c r="H296" s="497"/>
    </row>
    <row r="297" spans="1:8" ht="15" customHeight="1">
      <c r="A297" s="207">
        <v>321</v>
      </c>
      <c r="B297" s="496" t="s">
        <v>1788</v>
      </c>
      <c r="C297" s="496"/>
      <c r="D297" s="496"/>
      <c r="E297" s="496"/>
      <c r="F297" s="496"/>
      <c r="G297" s="496"/>
      <c r="H297" s="497"/>
    </row>
    <row r="298" spans="1:8" ht="15" customHeight="1">
      <c r="A298" s="207">
        <v>322</v>
      </c>
      <c r="B298" s="496" t="s">
        <v>1932</v>
      </c>
      <c r="C298" s="496"/>
      <c r="D298" s="496"/>
      <c r="E298" s="496"/>
      <c r="F298" s="496"/>
      <c r="G298" s="496"/>
      <c r="H298" s="497"/>
    </row>
    <row r="299" spans="1:8" ht="15" customHeight="1">
      <c r="A299" s="207">
        <v>510</v>
      </c>
      <c r="B299" s="496" t="s">
        <v>2500</v>
      </c>
      <c r="C299" s="496"/>
      <c r="D299" s="496"/>
      <c r="E299" s="496"/>
      <c r="F299" s="496"/>
      <c r="G299" s="496"/>
      <c r="H299" s="497"/>
    </row>
    <row r="300" spans="1:8" ht="15" customHeight="1">
      <c r="A300" s="207">
        <v>520</v>
      </c>
      <c r="B300" s="496" t="s">
        <v>2084</v>
      </c>
      <c r="C300" s="496"/>
      <c r="D300" s="496"/>
      <c r="E300" s="496"/>
      <c r="F300" s="496"/>
      <c r="G300" s="496"/>
      <c r="H300" s="497"/>
    </row>
    <row r="301" spans="1:8" ht="15" customHeight="1">
      <c r="A301" s="207">
        <v>610</v>
      </c>
      <c r="B301" s="496" t="s">
        <v>2421</v>
      </c>
      <c r="C301" s="496"/>
      <c r="D301" s="496"/>
      <c r="E301" s="496"/>
      <c r="F301" s="496"/>
      <c r="G301" s="496"/>
      <c r="H301" s="497"/>
    </row>
    <row r="302" spans="1:8" ht="15" customHeight="1">
      <c r="A302" s="207">
        <v>620</v>
      </c>
      <c r="B302" s="496" t="s">
        <v>2501</v>
      </c>
      <c r="C302" s="496"/>
      <c r="D302" s="496"/>
      <c r="E302" s="496"/>
      <c r="F302" s="496"/>
      <c r="G302" s="496"/>
      <c r="H302" s="497"/>
    </row>
    <row r="303" spans="1:8" ht="15" customHeight="1">
      <c r="A303" s="207">
        <v>710</v>
      </c>
      <c r="B303" s="496" t="s">
        <v>2457</v>
      </c>
      <c r="C303" s="496"/>
      <c r="D303" s="496"/>
      <c r="E303" s="496"/>
      <c r="F303" s="496"/>
      <c r="G303" s="496"/>
      <c r="H303" s="497"/>
    </row>
    <row r="304" spans="1:8" ht="15" customHeight="1">
      <c r="A304" s="207">
        <v>721</v>
      </c>
      <c r="B304" s="496" t="s">
        <v>2853</v>
      </c>
      <c r="C304" s="496"/>
      <c r="D304" s="496"/>
      <c r="E304" s="496"/>
      <c r="F304" s="496"/>
      <c r="G304" s="496"/>
      <c r="H304" s="497"/>
    </row>
    <row r="305" spans="1:8" ht="15" customHeight="1">
      <c r="A305" s="207">
        <v>729</v>
      </c>
      <c r="B305" s="496" t="s">
        <v>2945</v>
      </c>
      <c r="C305" s="496"/>
      <c r="D305" s="496"/>
      <c r="E305" s="496"/>
      <c r="F305" s="496"/>
      <c r="G305" s="496"/>
      <c r="H305" s="497"/>
    </row>
    <row r="306" spans="1:8" ht="15" customHeight="1">
      <c r="A306" s="207">
        <v>811</v>
      </c>
      <c r="B306" s="496" t="s">
        <v>3864</v>
      </c>
      <c r="C306" s="496"/>
      <c r="D306" s="496"/>
      <c r="E306" s="496"/>
      <c r="F306" s="496"/>
      <c r="G306" s="496"/>
      <c r="H306" s="497"/>
    </row>
    <row r="307" spans="1:8" ht="15" customHeight="1">
      <c r="A307" s="207">
        <v>812</v>
      </c>
      <c r="B307" s="496" t="s">
        <v>3544</v>
      </c>
      <c r="C307" s="496"/>
      <c r="D307" s="496"/>
      <c r="E307" s="496"/>
      <c r="F307" s="496"/>
      <c r="G307" s="496"/>
      <c r="H307" s="497"/>
    </row>
    <row r="308" spans="1:8" ht="15" customHeight="1">
      <c r="A308" s="207">
        <v>891</v>
      </c>
      <c r="B308" s="496" t="s">
        <v>3086</v>
      </c>
      <c r="C308" s="496"/>
      <c r="D308" s="496"/>
      <c r="E308" s="496"/>
      <c r="F308" s="496"/>
      <c r="G308" s="496"/>
      <c r="H308" s="497"/>
    </row>
    <row r="309" spans="1:8" ht="15" customHeight="1">
      <c r="A309" s="207">
        <v>892</v>
      </c>
      <c r="B309" s="496" t="s">
        <v>2085</v>
      </c>
      <c r="C309" s="496"/>
      <c r="D309" s="496"/>
      <c r="E309" s="496"/>
      <c r="F309" s="496"/>
      <c r="G309" s="496"/>
      <c r="H309" s="497"/>
    </row>
    <row r="310" spans="1:8" ht="15" customHeight="1">
      <c r="A310" s="207">
        <v>893</v>
      </c>
      <c r="B310" s="496" t="s">
        <v>1941</v>
      </c>
      <c r="C310" s="496"/>
      <c r="D310" s="496"/>
      <c r="E310" s="496"/>
      <c r="F310" s="496"/>
      <c r="G310" s="496"/>
      <c r="H310" s="497"/>
    </row>
    <row r="311" spans="1:8" ht="15" customHeight="1">
      <c r="A311" s="207">
        <v>899</v>
      </c>
      <c r="B311" s="496" t="s">
        <v>2944</v>
      </c>
      <c r="C311" s="496"/>
      <c r="D311" s="496"/>
      <c r="E311" s="496"/>
      <c r="F311" s="496"/>
      <c r="G311" s="496"/>
      <c r="H311" s="497"/>
    </row>
    <row r="312" spans="1:8" ht="15" customHeight="1">
      <c r="A312" s="207">
        <v>910</v>
      </c>
      <c r="B312" s="496" t="s">
        <v>3481</v>
      </c>
      <c r="C312" s="496"/>
      <c r="D312" s="496"/>
      <c r="E312" s="496"/>
      <c r="F312" s="496"/>
      <c r="G312" s="496"/>
      <c r="H312" s="497"/>
    </row>
    <row r="313" spans="1:8" ht="15" customHeight="1">
      <c r="A313" s="207">
        <v>990</v>
      </c>
      <c r="B313" s="496" t="s">
        <v>3344</v>
      </c>
      <c r="C313" s="496"/>
      <c r="D313" s="496"/>
      <c r="E313" s="496"/>
      <c r="F313" s="496"/>
      <c r="G313" s="496"/>
      <c r="H313" s="497"/>
    </row>
    <row r="314" spans="1:8" ht="15" customHeight="1">
      <c r="A314" s="207">
        <v>1011</v>
      </c>
      <c r="B314" s="496" t="s">
        <v>2035</v>
      </c>
      <c r="C314" s="496"/>
      <c r="D314" s="496"/>
      <c r="E314" s="496"/>
      <c r="F314" s="496"/>
      <c r="G314" s="496"/>
      <c r="H314" s="497"/>
    </row>
    <row r="315" spans="1:8" ht="15" customHeight="1">
      <c r="A315" s="207">
        <v>1012</v>
      </c>
      <c r="B315" s="496" t="s">
        <v>2231</v>
      </c>
      <c r="C315" s="496"/>
      <c r="D315" s="496"/>
      <c r="E315" s="496"/>
      <c r="F315" s="496"/>
      <c r="G315" s="496"/>
      <c r="H315" s="497"/>
    </row>
    <row r="316" spans="1:8" ht="15" customHeight="1">
      <c r="A316" s="207">
        <v>1013</v>
      </c>
      <c r="B316" s="496" t="s">
        <v>2447</v>
      </c>
      <c r="C316" s="496"/>
      <c r="D316" s="496"/>
      <c r="E316" s="496"/>
      <c r="F316" s="496"/>
      <c r="G316" s="496"/>
      <c r="H316" s="497"/>
    </row>
    <row r="317" spans="1:8" ht="15" customHeight="1">
      <c r="A317" s="207">
        <v>1020</v>
      </c>
      <c r="B317" s="496" t="s">
        <v>3298</v>
      </c>
      <c r="C317" s="496"/>
      <c r="D317" s="496"/>
      <c r="E317" s="496"/>
      <c r="F317" s="496"/>
      <c r="G317" s="496"/>
      <c r="H317" s="497"/>
    </row>
    <row r="318" spans="1:8" ht="15" customHeight="1">
      <c r="A318" s="207">
        <v>1031</v>
      </c>
      <c r="B318" s="496" t="s">
        <v>2149</v>
      </c>
      <c r="C318" s="496"/>
      <c r="D318" s="496"/>
      <c r="E318" s="496"/>
      <c r="F318" s="496"/>
      <c r="G318" s="496"/>
      <c r="H318" s="497"/>
    </row>
    <row r="319" spans="1:8" ht="15" customHeight="1">
      <c r="A319" s="207">
        <v>1032</v>
      </c>
      <c r="B319" s="496" t="s">
        <v>2901</v>
      </c>
      <c r="C319" s="496"/>
      <c r="D319" s="496"/>
      <c r="E319" s="496"/>
      <c r="F319" s="496"/>
      <c r="G319" s="496"/>
      <c r="H319" s="497"/>
    </row>
    <row r="320" spans="1:8" ht="15" customHeight="1">
      <c r="A320" s="207">
        <v>1039</v>
      </c>
      <c r="B320" s="496" t="s">
        <v>3219</v>
      </c>
      <c r="C320" s="496"/>
      <c r="D320" s="496"/>
      <c r="E320" s="496"/>
      <c r="F320" s="496"/>
      <c r="G320" s="496"/>
      <c r="H320" s="497"/>
    </row>
    <row r="321" spans="1:8" ht="15" customHeight="1">
      <c r="A321" s="207">
        <v>1041</v>
      </c>
      <c r="B321" s="496" t="s">
        <v>1948</v>
      </c>
      <c r="C321" s="496"/>
      <c r="D321" s="496"/>
      <c r="E321" s="496"/>
      <c r="F321" s="496"/>
      <c r="G321" s="496"/>
      <c r="H321" s="497"/>
    </row>
    <row r="322" spans="1:8" ht="15" customHeight="1">
      <c r="A322" s="207">
        <v>1042</v>
      </c>
      <c r="B322" s="496" t="s">
        <v>3276</v>
      </c>
      <c r="C322" s="496"/>
      <c r="D322" s="496"/>
      <c r="E322" s="496"/>
      <c r="F322" s="496"/>
      <c r="G322" s="496"/>
      <c r="H322" s="497"/>
    </row>
    <row r="323" spans="1:8" ht="15" customHeight="1">
      <c r="A323" s="207">
        <v>1051</v>
      </c>
      <c r="B323" s="496" t="s">
        <v>3028</v>
      </c>
      <c r="C323" s="496"/>
      <c r="D323" s="496"/>
      <c r="E323" s="496"/>
      <c r="F323" s="496"/>
      <c r="G323" s="496"/>
      <c r="H323" s="497"/>
    </row>
    <row r="324" spans="1:8" ht="15" customHeight="1">
      <c r="A324" s="207">
        <v>1052</v>
      </c>
      <c r="B324" s="496" t="s">
        <v>1886</v>
      </c>
      <c r="C324" s="496"/>
      <c r="D324" s="496"/>
      <c r="E324" s="496"/>
      <c r="F324" s="496"/>
      <c r="G324" s="496"/>
      <c r="H324" s="497"/>
    </row>
    <row r="325" spans="1:8" ht="15" customHeight="1">
      <c r="A325" s="207">
        <v>1061</v>
      </c>
      <c r="B325" s="496" t="s">
        <v>2100</v>
      </c>
      <c r="C325" s="496"/>
      <c r="D325" s="496"/>
      <c r="E325" s="496"/>
      <c r="F325" s="496"/>
      <c r="G325" s="496"/>
      <c r="H325" s="497"/>
    </row>
    <row r="326" spans="1:8" ht="15" customHeight="1">
      <c r="A326" s="207">
        <v>1062</v>
      </c>
      <c r="B326" s="496" t="s">
        <v>3045</v>
      </c>
      <c r="C326" s="496"/>
      <c r="D326" s="496"/>
      <c r="E326" s="496"/>
      <c r="F326" s="496"/>
      <c r="G326" s="496"/>
      <c r="H326" s="497"/>
    </row>
    <row r="327" spans="1:8" ht="15" customHeight="1">
      <c r="A327" s="207">
        <v>1071</v>
      </c>
      <c r="B327" s="496" t="s">
        <v>3845</v>
      </c>
      <c r="C327" s="496"/>
      <c r="D327" s="496"/>
      <c r="E327" s="496"/>
      <c r="F327" s="496"/>
      <c r="G327" s="496"/>
      <c r="H327" s="497"/>
    </row>
    <row r="328" spans="1:8" ht="15" customHeight="1">
      <c r="A328" s="207">
        <v>1072</v>
      </c>
      <c r="B328" s="496" t="s">
        <v>4031</v>
      </c>
      <c r="C328" s="496"/>
      <c r="D328" s="496"/>
      <c r="E328" s="496"/>
      <c r="F328" s="496"/>
      <c r="G328" s="496"/>
      <c r="H328" s="497"/>
    </row>
    <row r="329" spans="1:8" ht="15" customHeight="1">
      <c r="A329" s="207">
        <v>1073</v>
      </c>
      <c r="B329" s="496" t="s">
        <v>3533</v>
      </c>
      <c r="C329" s="496"/>
      <c r="D329" s="496"/>
      <c r="E329" s="496"/>
      <c r="F329" s="496"/>
      <c r="G329" s="496"/>
      <c r="H329" s="497"/>
    </row>
    <row r="330" spans="1:8" ht="15" customHeight="1">
      <c r="A330" s="207">
        <v>1081</v>
      </c>
      <c r="B330" s="496" t="s">
        <v>2250</v>
      </c>
      <c r="C330" s="496"/>
      <c r="D330" s="496"/>
      <c r="E330" s="496"/>
      <c r="F330" s="496"/>
      <c r="G330" s="496"/>
      <c r="H330" s="497"/>
    </row>
    <row r="331" spans="1:8" ht="15" customHeight="1">
      <c r="A331" s="207">
        <v>1082</v>
      </c>
      <c r="B331" s="496" t="s">
        <v>3441</v>
      </c>
      <c r="C331" s="496"/>
      <c r="D331" s="496"/>
      <c r="E331" s="496"/>
      <c r="F331" s="496"/>
      <c r="G331" s="496"/>
      <c r="H331" s="497"/>
    </row>
    <row r="332" spans="1:8" ht="15" customHeight="1">
      <c r="A332" s="207">
        <v>1083</v>
      </c>
      <c r="B332" s="496" t="s">
        <v>2308</v>
      </c>
      <c r="C332" s="496"/>
      <c r="D332" s="496"/>
      <c r="E332" s="496"/>
      <c r="F332" s="496"/>
      <c r="G332" s="496"/>
      <c r="H332" s="497"/>
    </row>
    <row r="333" spans="1:8" ht="15" customHeight="1">
      <c r="A333" s="207">
        <v>1084</v>
      </c>
      <c r="B333" s="496" t="s">
        <v>3132</v>
      </c>
      <c r="C333" s="496"/>
      <c r="D333" s="496"/>
      <c r="E333" s="496"/>
      <c r="F333" s="496"/>
      <c r="G333" s="496"/>
      <c r="H333" s="497"/>
    </row>
    <row r="334" spans="1:8" ht="15" customHeight="1">
      <c r="A334" s="207">
        <v>1085</v>
      </c>
      <c r="B334" s="496" t="s">
        <v>2116</v>
      </c>
      <c r="C334" s="496"/>
      <c r="D334" s="496"/>
      <c r="E334" s="496"/>
      <c r="F334" s="496"/>
      <c r="G334" s="496"/>
      <c r="H334" s="497"/>
    </row>
    <row r="335" spans="1:8" ht="15" customHeight="1">
      <c r="A335" s="207">
        <v>1086</v>
      </c>
      <c r="B335" s="496" t="s">
        <v>2919</v>
      </c>
      <c r="C335" s="496"/>
      <c r="D335" s="496"/>
      <c r="E335" s="496"/>
      <c r="F335" s="496"/>
      <c r="G335" s="496"/>
      <c r="H335" s="497"/>
    </row>
    <row r="336" spans="1:8" ht="15" customHeight="1">
      <c r="A336" s="207">
        <v>1089</v>
      </c>
      <c r="B336" s="496" t="s">
        <v>2574</v>
      </c>
      <c r="C336" s="496"/>
      <c r="D336" s="496"/>
      <c r="E336" s="496"/>
      <c r="F336" s="496"/>
      <c r="G336" s="496"/>
      <c r="H336" s="497"/>
    </row>
    <row r="337" spans="1:8" ht="15" customHeight="1">
      <c r="A337" s="207">
        <v>1091</v>
      </c>
      <c r="B337" s="496" t="s">
        <v>2974</v>
      </c>
      <c r="C337" s="496"/>
      <c r="D337" s="496"/>
      <c r="E337" s="496"/>
      <c r="F337" s="496"/>
      <c r="G337" s="496"/>
      <c r="H337" s="497"/>
    </row>
    <row r="338" spans="1:8" ht="15" customHeight="1">
      <c r="A338" s="207">
        <v>1092</v>
      </c>
      <c r="B338" s="496" t="s">
        <v>3322</v>
      </c>
      <c r="C338" s="496"/>
      <c r="D338" s="496"/>
      <c r="E338" s="496"/>
      <c r="F338" s="496"/>
      <c r="G338" s="496"/>
      <c r="H338" s="497"/>
    </row>
    <row r="339" spans="1:8" ht="15" customHeight="1">
      <c r="A339" s="207">
        <v>1101</v>
      </c>
      <c r="B339" s="496" t="s">
        <v>3495</v>
      </c>
      <c r="C339" s="496"/>
      <c r="D339" s="496"/>
      <c r="E339" s="496"/>
      <c r="F339" s="496"/>
      <c r="G339" s="496"/>
      <c r="H339" s="497"/>
    </row>
    <row r="340" spans="1:8" ht="15" customHeight="1">
      <c r="A340" s="207">
        <v>1102</v>
      </c>
      <c r="B340" s="496" t="s">
        <v>2609</v>
      </c>
      <c r="C340" s="496"/>
      <c r="D340" s="496"/>
      <c r="E340" s="496"/>
      <c r="F340" s="496"/>
      <c r="G340" s="496"/>
      <c r="H340" s="497"/>
    </row>
    <row r="341" spans="1:8" ht="15" customHeight="1">
      <c r="A341" s="207">
        <v>1103</v>
      </c>
      <c r="B341" s="496" t="s">
        <v>3222</v>
      </c>
      <c r="C341" s="496"/>
      <c r="D341" s="496"/>
      <c r="E341" s="496"/>
      <c r="F341" s="496"/>
      <c r="G341" s="496"/>
      <c r="H341" s="497"/>
    </row>
    <row r="342" spans="1:8" ht="15" customHeight="1">
      <c r="A342" s="207">
        <v>1104</v>
      </c>
      <c r="B342" s="496" t="s">
        <v>3462</v>
      </c>
      <c r="C342" s="496"/>
      <c r="D342" s="496"/>
      <c r="E342" s="496"/>
      <c r="F342" s="496"/>
      <c r="G342" s="496"/>
      <c r="H342" s="497"/>
    </row>
    <row r="343" spans="1:8" ht="15" customHeight="1">
      <c r="A343" s="207">
        <v>1105</v>
      </c>
      <c r="B343" s="496" t="s">
        <v>1715</v>
      </c>
      <c r="C343" s="496"/>
      <c r="D343" s="496"/>
      <c r="E343" s="496"/>
      <c r="F343" s="496"/>
      <c r="G343" s="496"/>
      <c r="H343" s="497"/>
    </row>
    <row r="344" spans="1:8" ht="15" customHeight="1">
      <c r="A344" s="207">
        <v>1106</v>
      </c>
      <c r="B344" s="496" t="s">
        <v>1735</v>
      </c>
      <c r="C344" s="496"/>
      <c r="D344" s="496"/>
      <c r="E344" s="496"/>
      <c r="F344" s="496"/>
      <c r="G344" s="496"/>
      <c r="H344" s="497"/>
    </row>
    <row r="345" spans="1:8" ht="15" customHeight="1">
      <c r="A345" s="207">
        <v>1107</v>
      </c>
      <c r="B345" s="496" t="s">
        <v>3883</v>
      </c>
      <c r="C345" s="496"/>
      <c r="D345" s="496"/>
      <c r="E345" s="496"/>
      <c r="F345" s="496"/>
      <c r="G345" s="496"/>
      <c r="H345" s="497"/>
    </row>
    <row r="346" spans="1:8" ht="15" customHeight="1">
      <c r="A346" s="207">
        <v>1200</v>
      </c>
      <c r="B346" s="496" t="s">
        <v>2115</v>
      </c>
      <c r="C346" s="496"/>
      <c r="D346" s="496"/>
      <c r="E346" s="496"/>
      <c r="F346" s="496"/>
      <c r="G346" s="496"/>
      <c r="H346" s="497"/>
    </row>
    <row r="347" spans="1:8" ht="15" customHeight="1">
      <c r="A347" s="207">
        <v>1310</v>
      </c>
      <c r="B347" s="496" t="s">
        <v>2333</v>
      </c>
      <c r="C347" s="496"/>
      <c r="D347" s="496"/>
      <c r="E347" s="496"/>
      <c r="F347" s="496"/>
      <c r="G347" s="496"/>
      <c r="H347" s="497"/>
    </row>
    <row r="348" spans="1:8" ht="15" customHeight="1">
      <c r="A348" s="207">
        <v>1320</v>
      </c>
      <c r="B348" s="496" t="s">
        <v>1617</v>
      </c>
      <c r="C348" s="496"/>
      <c r="D348" s="496"/>
      <c r="E348" s="496"/>
      <c r="F348" s="496"/>
      <c r="G348" s="496"/>
      <c r="H348" s="497"/>
    </row>
    <row r="349" spans="1:8" ht="15" customHeight="1">
      <c r="A349" s="207">
        <v>1330</v>
      </c>
      <c r="B349" s="496" t="s">
        <v>2360</v>
      </c>
      <c r="C349" s="496"/>
      <c r="D349" s="496"/>
      <c r="E349" s="496"/>
      <c r="F349" s="496"/>
      <c r="G349" s="496"/>
      <c r="H349" s="497"/>
    </row>
    <row r="350" spans="1:8" ht="15" customHeight="1">
      <c r="A350" s="207">
        <v>1391</v>
      </c>
      <c r="B350" s="496" t="s">
        <v>3080</v>
      </c>
      <c r="C350" s="496"/>
      <c r="D350" s="496"/>
      <c r="E350" s="496"/>
      <c r="F350" s="496"/>
      <c r="G350" s="496"/>
      <c r="H350" s="497"/>
    </row>
    <row r="351" spans="1:8" ht="15" customHeight="1">
      <c r="A351" s="207">
        <v>1392</v>
      </c>
      <c r="B351" s="496" t="s">
        <v>3461</v>
      </c>
      <c r="C351" s="496"/>
      <c r="D351" s="496"/>
      <c r="E351" s="496"/>
      <c r="F351" s="496"/>
      <c r="G351" s="496"/>
      <c r="H351" s="497"/>
    </row>
    <row r="352" spans="1:8" ht="15" customHeight="1">
      <c r="A352" s="207">
        <v>1393</v>
      </c>
      <c r="B352" s="496" t="s">
        <v>2038</v>
      </c>
      <c r="C352" s="496"/>
      <c r="D352" s="496"/>
      <c r="E352" s="496"/>
      <c r="F352" s="496"/>
      <c r="G352" s="496"/>
      <c r="H352" s="497"/>
    </row>
    <row r="353" spans="1:8" ht="15" customHeight="1">
      <c r="A353" s="207">
        <v>1394</v>
      </c>
      <c r="B353" s="496" t="s">
        <v>3464</v>
      </c>
      <c r="C353" s="496"/>
      <c r="D353" s="496"/>
      <c r="E353" s="496"/>
      <c r="F353" s="496"/>
      <c r="G353" s="496"/>
      <c r="H353" s="497"/>
    </row>
    <row r="354" spans="1:8" ht="15" customHeight="1">
      <c r="A354" s="207">
        <v>1395</v>
      </c>
      <c r="B354" s="496" t="s">
        <v>3799</v>
      </c>
      <c r="C354" s="496"/>
      <c r="D354" s="496"/>
      <c r="E354" s="496"/>
      <c r="F354" s="496"/>
      <c r="G354" s="496"/>
      <c r="H354" s="497"/>
    </row>
    <row r="355" spans="1:8" ht="15" customHeight="1">
      <c r="A355" s="207">
        <v>1396</v>
      </c>
      <c r="B355" s="496" t="s">
        <v>3510</v>
      </c>
      <c r="C355" s="496"/>
      <c r="D355" s="496"/>
      <c r="E355" s="496"/>
      <c r="F355" s="496"/>
      <c r="G355" s="496"/>
      <c r="H355" s="497"/>
    </row>
    <row r="356" spans="1:8" ht="15" customHeight="1">
      <c r="A356" s="207">
        <v>1399</v>
      </c>
      <c r="B356" s="496" t="s">
        <v>2234</v>
      </c>
      <c r="C356" s="496"/>
      <c r="D356" s="496"/>
      <c r="E356" s="496"/>
      <c r="F356" s="496"/>
      <c r="G356" s="496"/>
      <c r="H356" s="497"/>
    </row>
    <row r="357" spans="1:8" ht="15" customHeight="1">
      <c r="A357" s="207">
        <v>1411</v>
      </c>
      <c r="B357" s="496" t="s">
        <v>2534</v>
      </c>
      <c r="C357" s="496"/>
      <c r="D357" s="496"/>
      <c r="E357" s="496"/>
      <c r="F357" s="496"/>
      <c r="G357" s="496"/>
      <c r="H357" s="497"/>
    </row>
    <row r="358" spans="1:8" ht="15" customHeight="1">
      <c r="A358" s="207">
        <v>1412</v>
      </c>
      <c r="B358" s="496" t="s">
        <v>2566</v>
      </c>
      <c r="C358" s="496"/>
      <c r="D358" s="496"/>
      <c r="E358" s="496"/>
      <c r="F358" s="496"/>
      <c r="G358" s="496"/>
      <c r="H358" s="497"/>
    </row>
    <row r="359" spans="1:8" ht="15" customHeight="1">
      <c r="A359" s="207">
        <v>1413</v>
      </c>
      <c r="B359" s="496" t="s">
        <v>2849</v>
      </c>
      <c r="C359" s="496"/>
      <c r="D359" s="496"/>
      <c r="E359" s="496"/>
      <c r="F359" s="496"/>
      <c r="G359" s="496"/>
      <c r="H359" s="497"/>
    </row>
    <row r="360" spans="1:8" ht="15" customHeight="1">
      <c r="A360" s="207">
        <v>1414</v>
      </c>
      <c r="B360" s="496" t="s">
        <v>1795</v>
      </c>
      <c r="C360" s="496"/>
      <c r="D360" s="496"/>
      <c r="E360" s="496"/>
      <c r="F360" s="496"/>
      <c r="G360" s="496"/>
      <c r="H360" s="497"/>
    </row>
    <row r="361" spans="1:8" ht="15" customHeight="1">
      <c r="A361" s="207">
        <v>1419</v>
      </c>
      <c r="B361" s="496" t="s">
        <v>3278</v>
      </c>
      <c r="C361" s="496"/>
      <c r="D361" s="496"/>
      <c r="E361" s="496"/>
      <c r="F361" s="496"/>
      <c r="G361" s="496"/>
      <c r="H361" s="497"/>
    </row>
    <row r="362" spans="1:8" ht="15" customHeight="1">
      <c r="A362" s="207">
        <v>1420</v>
      </c>
      <c r="B362" s="496" t="s">
        <v>2101</v>
      </c>
      <c r="C362" s="496"/>
      <c r="D362" s="496"/>
      <c r="E362" s="496"/>
      <c r="F362" s="496"/>
      <c r="G362" s="496"/>
      <c r="H362" s="497"/>
    </row>
    <row r="363" spans="1:8" ht="15" customHeight="1">
      <c r="A363" s="207">
        <v>1431</v>
      </c>
      <c r="B363" s="496" t="s">
        <v>3048</v>
      </c>
      <c r="C363" s="496"/>
      <c r="D363" s="496"/>
      <c r="E363" s="496"/>
      <c r="F363" s="496"/>
      <c r="G363" s="496"/>
      <c r="H363" s="497"/>
    </row>
    <row r="364" spans="1:8" ht="15" customHeight="1">
      <c r="A364" s="207">
        <v>1439</v>
      </c>
      <c r="B364" s="496" t="s">
        <v>3223</v>
      </c>
      <c r="C364" s="496"/>
      <c r="D364" s="496"/>
      <c r="E364" s="496"/>
      <c r="F364" s="496"/>
      <c r="G364" s="496"/>
      <c r="H364" s="497"/>
    </row>
    <row r="365" spans="1:8" ht="15" customHeight="1">
      <c r="A365" s="207">
        <v>1511</v>
      </c>
      <c r="B365" s="496" t="s">
        <v>3329</v>
      </c>
      <c r="C365" s="496"/>
      <c r="D365" s="496"/>
      <c r="E365" s="496"/>
      <c r="F365" s="496"/>
      <c r="G365" s="496"/>
      <c r="H365" s="497"/>
    </row>
    <row r="366" spans="1:8" ht="15" customHeight="1">
      <c r="A366" s="207">
        <v>1512</v>
      </c>
      <c r="B366" s="496" t="s">
        <v>3830</v>
      </c>
      <c r="C366" s="496"/>
      <c r="D366" s="496"/>
      <c r="E366" s="496"/>
      <c r="F366" s="496"/>
      <c r="G366" s="496"/>
      <c r="H366" s="497"/>
    </row>
    <row r="367" spans="1:8" ht="15" customHeight="1">
      <c r="A367" s="207">
        <v>1520</v>
      </c>
      <c r="B367" s="496" t="s">
        <v>2182</v>
      </c>
      <c r="C367" s="496"/>
      <c r="D367" s="496"/>
      <c r="E367" s="496"/>
      <c r="F367" s="496"/>
      <c r="G367" s="496"/>
      <c r="H367" s="497"/>
    </row>
    <row r="368" spans="1:8" ht="15" customHeight="1">
      <c r="A368" s="207">
        <v>1610</v>
      </c>
      <c r="B368" s="496" t="s">
        <v>1961</v>
      </c>
      <c r="C368" s="496"/>
      <c r="D368" s="496"/>
      <c r="E368" s="496"/>
      <c r="F368" s="496"/>
      <c r="G368" s="496"/>
      <c r="H368" s="497"/>
    </row>
    <row r="369" spans="1:8" ht="15" customHeight="1">
      <c r="A369" s="207">
        <v>1621</v>
      </c>
      <c r="B369" s="496" t="s">
        <v>3161</v>
      </c>
      <c r="C369" s="496"/>
      <c r="D369" s="496"/>
      <c r="E369" s="496"/>
      <c r="F369" s="496"/>
      <c r="G369" s="496"/>
      <c r="H369" s="497"/>
    </row>
    <row r="370" spans="1:8" ht="15" customHeight="1">
      <c r="A370" s="207">
        <v>1622</v>
      </c>
      <c r="B370" s="496" t="s">
        <v>2151</v>
      </c>
      <c r="C370" s="496"/>
      <c r="D370" s="496"/>
      <c r="E370" s="496"/>
      <c r="F370" s="496"/>
      <c r="G370" s="496"/>
      <c r="H370" s="497"/>
    </row>
    <row r="371" spans="1:8" ht="15" customHeight="1">
      <c r="A371" s="207">
        <v>1623</v>
      </c>
      <c r="B371" s="496" t="s">
        <v>3346</v>
      </c>
      <c r="C371" s="496"/>
      <c r="D371" s="496"/>
      <c r="E371" s="496"/>
      <c r="F371" s="496"/>
      <c r="G371" s="496"/>
      <c r="H371" s="497"/>
    </row>
    <row r="372" spans="1:8" ht="15" customHeight="1">
      <c r="A372" s="207">
        <v>1624</v>
      </c>
      <c r="B372" s="496" t="s">
        <v>2688</v>
      </c>
      <c r="C372" s="496"/>
      <c r="D372" s="496"/>
      <c r="E372" s="496"/>
      <c r="F372" s="496"/>
      <c r="G372" s="496"/>
      <c r="H372" s="497"/>
    </row>
    <row r="373" spans="1:8" ht="15" customHeight="1">
      <c r="A373" s="207">
        <v>1629</v>
      </c>
      <c r="B373" s="496" t="s">
        <v>3233</v>
      </c>
      <c r="C373" s="496"/>
      <c r="D373" s="496"/>
      <c r="E373" s="496"/>
      <c r="F373" s="496"/>
      <c r="G373" s="496"/>
      <c r="H373" s="497"/>
    </row>
    <row r="374" spans="1:8" ht="15" customHeight="1">
      <c r="A374" s="207">
        <v>1711</v>
      </c>
      <c r="B374" s="496" t="s">
        <v>1863</v>
      </c>
      <c r="C374" s="496"/>
      <c r="D374" s="496"/>
      <c r="E374" s="496"/>
      <c r="F374" s="496"/>
      <c r="G374" s="496"/>
      <c r="H374" s="497"/>
    </row>
    <row r="375" spans="1:8" ht="15" customHeight="1">
      <c r="A375" s="207">
        <v>1712</v>
      </c>
      <c r="B375" s="496" t="s">
        <v>2037</v>
      </c>
      <c r="C375" s="496"/>
      <c r="D375" s="496"/>
      <c r="E375" s="496"/>
      <c r="F375" s="496"/>
      <c r="G375" s="496"/>
      <c r="H375" s="497"/>
    </row>
    <row r="376" spans="1:8" ht="15" customHeight="1">
      <c r="A376" s="207">
        <v>1721</v>
      </c>
      <c r="B376" s="496" t="s">
        <v>3723</v>
      </c>
      <c r="C376" s="496"/>
      <c r="D376" s="496"/>
      <c r="E376" s="496"/>
      <c r="F376" s="496"/>
      <c r="G376" s="496"/>
      <c r="H376" s="497"/>
    </row>
    <row r="377" spans="1:8" ht="15" customHeight="1">
      <c r="A377" s="207">
        <v>1722</v>
      </c>
      <c r="B377" s="496" t="s">
        <v>3800</v>
      </c>
      <c r="C377" s="496"/>
      <c r="D377" s="496"/>
      <c r="E377" s="496"/>
      <c r="F377" s="496"/>
      <c r="G377" s="496"/>
      <c r="H377" s="497"/>
    </row>
    <row r="378" spans="1:8" ht="15" customHeight="1">
      <c r="A378" s="207">
        <v>1723</v>
      </c>
      <c r="B378" s="496" t="s">
        <v>2411</v>
      </c>
      <c r="C378" s="496"/>
      <c r="D378" s="496"/>
      <c r="E378" s="496"/>
      <c r="F378" s="496"/>
      <c r="G378" s="496"/>
      <c r="H378" s="497"/>
    </row>
    <row r="379" spans="1:8" ht="15" customHeight="1">
      <c r="A379" s="207">
        <v>1724</v>
      </c>
      <c r="B379" s="496" t="s">
        <v>1966</v>
      </c>
      <c r="C379" s="496"/>
      <c r="D379" s="496"/>
      <c r="E379" s="496"/>
      <c r="F379" s="496"/>
      <c r="G379" s="496"/>
      <c r="H379" s="497"/>
    </row>
    <row r="380" spans="1:8" ht="15" customHeight="1">
      <c r="A380" s="207">
        <v>1729</v>
      </c>
      <c r="B380" s="496" t="s">
        <v>2559</v>
      </c>
      <c r="C380" s="496"/>
      <c r="D380" s="496"/>
      <c r="E380" s="496"/>
      <c r="F380" s="496"/>
      <c r="G380" s="496"/>
      <c r="H380" s="497"/>
    </row>
    <row r="381" spans="1:8" ht="15" customHeight="1">
      <c r="A381" s="207">
        <v>1811</v>
      </c>
      <c r="B381" s="496" t="s">
        <v>1616</v>
      </c>
      <c r="C381" s="496"/>
      <c r="D381" s="496"/>
      <c r="E381" s="496"/>
      <c r="F381" s="496"/>
      <c r="G381" s="496"/>
      <c r="H381" s="497"/>
    </row>
    <row r="382" spans="1:8" ht="15" customHeight="1">
      <c r="A382" s="207">
        <v>1812</v>
      </c>
      <c r="B382" s="496" t="s">
        <v>1712</v>
      </c>
      <c r="C382" s="496"/>
      <c r="D382" s="496"/>
      <c r="E382" s="496"/>
      <c r="F382" s="496"/>
      <c r="G382" s="496"/>
      <c r="H382" s="497"/>
    </row>
    <row r="383" spans="1:8" ht="15" customHeight="1">
      <c r="A383" s="207">
        <v>1813</v>
      </c>
      <c r="B383" s="496" t="s">
        <v>2391</v>
      </c>
      <c r="C383" s="496"/>
      <c r="D383" s="496"/>
      <c r="E383" s="496"/>
      <c r="F383" s="496"/>
      <c r="G383" s="496"/>
      <c r="H383" s="497"/>
    </row>
    <row r="384" spans="1:8" ht="15" customHeight="1">
      <c r="A384" s="207">
        <v>1814</v>
      </c>
      <c r="B384" s="496" t="s">
        <v>2682</v>
      </c>
      <c r="C384" s="496"/>
      <c r="D384" s="496"/>
      <c r="E384" s="496"/>
      <c r="F384" s="496"/>
      <c r="G384" s="496"/>
      <c r="H384" s="497"/>
    </row>
    <row r="385" spans="1:8" ht="15" customHeight="1">
      <c r="A385" s="207">
        <v>1820</v>
      </c>
      <c r="B385" s="496" t="s">
        <v>2727</v>
      </c>
      <c r="C385" s="496"/>
      <c r="D385" s="496"/>
      <c r="E385" s="496"/>
      <c r="F385" s="496"/>
      <c r="G385" s="496"/>
      <c r="H385" s="497"/>
    </row>
    <row r="386" spans="1:8" ht="15" customHeight="1">
      <c r="A386" s="207">
        <v>1910</v>
      </c>
      <c r="B386" s="496" t="s">
        <v>2873</v>
      </c>
      <c r="C386" s="496"/>
      <c r="D386" s="496"/>
      <c r="E386" s="496"/>
      <c r="F386" s="496"/>
      <c r="G386" s="496"/>
      <c r="H386" s="497"/>
    </row>
    <row r="387" spans="1:8" ht="15" customHeight="1">
      <c r="A387" s="207">
        <v>1920</v>
      </c>
      <c r="B387" s="496" t="s">
        <v>2410</v>
      </c>
      <c r="C387" s="496"/>
      <c r="D387" s="496"/>
      <c r="E387" s="496"/>
      <c r="F387" s="496"/>
      <c r="G387" s="496"/>
      <c r="H387" s="497"/>
    </row>
    <row r="388" spans="1:8" ht="15" customHeight="1">
      <c r="A388" s="207">
        <v>2011</v>
      </c>
      <c r="B388" s="496" t="s">
        <v>2166</v>
      </c>
      <c r="C388" s="496"/>
      <c r="D388" s="496"/>
      <c r="E388" s="496"/>
      <c r="F388" s="496"/>
      <c r="G388" s="496"/>
      <c r="H388" s="497"/>
    </row>
    <row r="389" spans="1:8" ht="15" customHeight="1">
      <c r="A389" s="207">
        <v>2012</v>
      </c>
      <c r="B389" s="496" t="s">
        <v>2209</v>
      </c>
      <c r="C389" s="496"/>
      <c r="D389" s="496"/>
      <c r="E389" s="496"/>
      <c r="F389" s="496"/>
      <c r="G389" s="496"/>
      <c r="H389" s="497"/>
    </row>
    <row r="390" spans="1:8" ht="15" customHeight="1">
      <c r="A390" s="207">
        <v>2013</v>
      </c>
      <c r="B390" s="496" t="s">
        <v>2584</v>
      </c>
      <c r="C390" s="496"/>
      <c r="D390" s="496"/>
      <c r="E390" s="496"/>
      <c r="F390" s="496"/>
      <c r="G390" s="496"/>
      <c r="H390" s="497"/>
    </row>
    <row r="391" spans="1:8" ht="15" customHeight="1">
      <c r="A391" s="207">
        <v>2014</v>
      </c>
      <c r="B391" s="496" t="s">
        <v>2557</v>
      </c>
      <c r="C391" s="496"/>
      <c r="D391" s="496"/>
      <c r="E391" s="496"/>
      <c r="F391" s="496"/>
      <c r="G391" s="496"/>
      <c r="H391" s="497"/>
    </row>
    <row r="392" spans="1:8" ht="15" customHeight="1">
      <c r="A392" s="207">
        <v>2015</v>
      </c>
      <c r="B392" s="496" t="s">
        <v>3004</v>
      </c>
      <c r="C392" s="496"/>
      <c r="D392" s="496"/>
      <c r="E392" s="496"/>
      <c r="F392" s="496"/>
      <c r="G392" s="496"/>
      <c r="H392" s="497"/>
    </row>
    <row r="393" spans="1:8" ht="15" customHeight="1">
      <c r="A393" s="207">
        <v>2016</v>
      </c>
      <c r="B393" s="496" t="s">
        <v>2409</v>
      </c>
      <c r="C393" s="496"/>
      <c r="D393" s="496"/>
      <c r="E393" s="496"/>
      <c r="F393" s="496"/>
      <c r="G393" s="496"/>
      <c r="H393" s="497"/>
    </row>
    <row r="394" spans="1:8" ht="15" customHeight="1">
      <c r="A394" s="207">
        <v>2017</v>
      </c>
      <c r="B394" s="496" t="s">
        <v>3463</v>
      </c>
      <c r="C394" s="496"/>
      <c r="D394" s="496"/>
      <c r="E394" s="496"/>
      <c r="F394" s="496"/>
      <c r="G394" s="496"/>
      <c r="H394" s="497"/>
    </row>
    <row r="395" spans="1:8" ht="15" customHeight="1">
      <c r="A395" s="207">
        <v>2020</v>
      </c>
      <c r="B395" s="496" t="s">
        <v>2665</v>
      </c>
      <c r="C395" s="496"/>
      <c r="D395" s="496"/>
      <c r="E395" s="496"/>
      <c r="F395" s="496"/>
      <c r="G395" s="496"/>
      <c r="H395" s="497"/>
    </row>
    <row r="396" spans="1:8" ht="15" customHeight="1">
      <c r="A396" s="207">
        <v>2030</v>
      </c>
      <c r="B396" s="496" t="s">
        <v>3682</v>
      </c>
      <c r="C396" s="496"/>
      <c r="D396" s="496"/>
      <c r="E396" s="496"/>
      <c r="F396" s="496"/>
      <c r="G396" s="496"/>
      <c r="H396" s="497"/>
    </row>
    <row r="397" spans="1:8" ht="15" customHeight="1">
      <c r="A397" s="207">
        <v>2041</v>
      </c>
      <c r="B397" s="496" t="s">
        <v>3696</v>
      </c>
      <c r="C397" s="496"/>
      <c r="D397" s="496"/>
      <c r="E397" s="496"/>
      <c r="F397" s="496"/>
      <c r="G397" s="496"/>
      <c r="H397" s="497"/>
    </row>
    <row r="398" spans="1:8" ht="15" customHeight="1">
      <c r="A398" s="207">
        <v>2042</v>
      </c>
      <c r="B398" s="496" t="s">
        <v>3442</v>
      </c>
      <c r="C398" s="496"/>
      <c r="D398" s="496"/>
      <c r="E398" s="496"/>
      <c r="F398" s="496"/>
      <c r="G398" s="496"/>
      <c r="H398" s="497"/>
    </row>
    <row r="399" spans="1:8" ht="15" customHeight="1">
      <c r="A399" s="207">
        <v>2051</v>
      </c>
      <c r="B399" s="496" t="s">
        <v>1916</v>
      </c>
      <c r="C399" s="496"/>
      <c r="D399" s="496"/>
      <c r="E399" s="496"/>
      <c r="F399" s="496"/>
      <c r="G399" s="496"/>
      <c r="H399" s="497"/>
    </row>
    <row r="400" spans="1:8" ht="15" customHeight="1">
      <c r="A400" s="207">
        <v>2052</v>
      </c>
      <c r="B400" s="496" t="s">
        <v>1864</v>
      </c>
      <c r="C400" s="496"/>
      <c r="D400" s="496"/>
      <c r="E400" s="496"/>
      <c r="F400" s="496"/>
      <c r="G400" s="496"/>
      <c r="H400" s="497"/>
    </row>
    <row r="401" spans="1:8" ht="15" customHeight="1">
      <c r="A401" s="207">
        <v>2053</v>
      </c>
      <c r="B401" s="496" t="s">
        <v>2607</v>
      </c>
      <c r="C401" s="496"/>
      <c r="D401" s="496"/>
      <c r="E401" s="496"/>
      <c r="F401" s="496"/>
      <c r="G401" s="496"/>
      <c r="H401" s="497"/>
    </row>
    <row r="402" spans="1:8" ht="15" customHeight="1">
      <c r="A402" s="207">
        <v>2059</v>
      </c>
      <c r="B402" s="496" t="s">
        <v>2523</v>
      </c>
      <c r="C402" s="496"/>
      <c r="D402" s="496"/>
      <c r="E402" s="496"/>
      <c r="F402" s="496"/>
      <c r="G402" s="496"/>
      <c r="H402" s="497"/>
    </row>
    <row r="403" spans="1:8" ht="15" customHeight="1">
      <c r="A403" s="207">
        <v>2060</v>
      </c>
      <c r="B403" s="496" t="s">
        <v>2039</v>
      </c>
      <c r="C403" s="496"/>
      <c r="D403" s="496"/>
      <c r="E403" s="496"/>
      <c r="F403" s="496"/>
      <c r="G403" s="496"/>
      <c r="H403" s="497"/>
    </row>
    <row r="404" spans="1:8" ht="15" customHeight="1">
      <c r="A404" s="207">
        <v>2110</v>
      </c>
      <c r="B404" s="496" t="s">
        <v>2469</v>
      </c>
      <c r="C404" s="496"/>
      <c r="D404" s="496"/>
      <c r="E404" s="496"/>
      <c r="F404" s="496"/>
      <c r="G404" s="496"/>
      <c r="H404" s="497"/>
    </row>
    <row r="405" spans="1:8" ht="15" customHeight="1">
      <c r="A405" s="207">
        <v>2120</v>
      </c>
      <c r="B405" s="496" t="s">
        <v>2272</v>
      </c>
      <c r="C405" s="496"/>
      <c r="D405" s="496"/>
      <c r="E405" s="496"/>
      <c r="F405" s="496"/>
      <c r="G405" s="496"/>
      <c r="H405" s="497"/>
    </row>
    <row r="406" spans="1:8" ht="15" customHeight="1">
      <c r="A406" s="207">
        <v>2211</v>
      </c>
      <c r="B406" s="496" t="s">
        <v>3831</v>
      </c>
      <c r="C406" s="496"/>
      <c r="D406" s="496"/>
      <c r="E406" s="496"/>
      <c r="F406" s="496"/>
      <c r="G406" s="496"/>
      <c r="H406" s="497"/>
    </row>
    <row r="407" spans="1:8" ht="15" customHeight="1">
      <c r="A407" s="207">
        <v>2219</v>
      </c>
      <c r="B407" s="496" t="s">
        <v>2292</v>
      </c>
      <c r="C407" s="496"/>
      <c r="D407" s="496"/>
      <c r="E407" s="496"/>
      <c r="F407" s="496"/>
      <c r="G407" s="496"/>
      <c r="H407" s="497"/>
    </row>
    <row r="408" spans="1:8" ht="15" customHeight="1">
      <c r="A408" s="207">
        <v>2221</v>
      </c>
      <c r="B408" s="496" t="s">
        <v>3534</v>
      </c>
      <c r="C408" s="496"/>
      <c r="D408" s="496"/>
      <c r="E408" s="496"/>
      <c r="F408" s="496"/>
      <c r="G408" s="496"/>
      <c r="H408" s="497"/>
    </row>
    <row r="409" spans="1:8" ht="15" customHeight="1">
      <c r="A409" s="207">
        <v>2222</v>
      </c>
      <c r="B409" s="496" t="s">
        <v>2821</v>
      </c>
      <c r="C409" s="496"/>
      <c r="D409" s="496"/>
      <c r="E409" s="496"/>
      <c r="F409" s="496"/>
      <c r="G409" s="496"/>
      <c r="H409" s="497"/>
    </row>
    <row r="410" spans="1:8" ht="15" customHeight="1">
      <c r="A410" s="207">
        <v>2223</v>
      </c>
      <c r="B410" s="496" t="s">
        <v>3411</v>
      </c>
      <c r="C410" s="496"/>
      <c r="D410" s="496"/>
      <c r="E410" s="496"/>
      <c r="F410" s="496"/>
      <c r="G410" s="496"/>
      <c r="H410" s="497"/>
    </row>
    <row r="411" spans="1:8" ht="15" customHeight="1">
      <c r="A411" s="207">
        <v>2229</v>
      </c>
      <c r="B411" s="496" t="s">
        <v>2408</v>
      </c>
      <c r="C411" s="496"/>
      <c r="D411" s="496"/>
      <c r="E411" s="496"/>
      <c r="F411" s="496"/>
      <c r="G411" s="496"/>
      <c r="H411" s="497"/>
    </row>
    <row r="412" spans="1:8" ht="15" customHeight="1">
      <c r="A412" s="207">
        <v>2311</v>
      </c>
      <c r="B412" s="496" t="s">
        <v>1965</v>
      </c>
      <c r="C412" s="496"/>
      <c r="D412" s="496"/>
      <c r="E412" s="496"/>
      <c r="F412" s="496"/>
      <c r="G412" s="496"/>
      <c r="H412" s="497"/>
    </row>
    <row r="413" spans="1:8" ht="15" customHeight="1">
      <c r="A413" s="207">
        <v>2312</v>
      </c>
      <c r="B413" s="496" t="s">
        <v>2198</v>
      </c>
      <c r="C413" s="496"/>
      <c r="D413" s="496"/>
      <c r="E413" s="496"/>
      <c r="F413" s="496"/>
      <c r="G413" s="496"/>
      <c r="H413" s="497"/>
    </row>
    <row r="414" spans="1:8" ht="15" customHeight="1">
      <c r="A414" s="207">
        <v>2313</v>
      </c>
      <c r="B414" s="496" t="s">
        <v>2606</v>
      </c>
      <c r="C414" s="496"/>
      <c r="D414" s="496"/>
      <c r="E414" s="496"/>
      <c r="F414" s="496"/>
      <c r="G414" s="496"/>
      <c r="H414" s="497"/>
    </row>
    <row r="415" spans="1:8" ht="15" customHeight="1">
      <c r="A415" s="207">
        <v>2314</v>
      </c>
      <c r="B415" s="496" t="s">
        <v>2066</v>
      </c>
      <c r="C415" s="496"/>
      <c r="D415" s="496"/>
      <c r="E415" s="496"/>
      <c r="F415" s="496"/>
      <c r="G415" s="496"/>
      <c r="H415" s="497"/>
    </row>
    <row r="416" spans="1:8" ht="15" customHeight="1">
      <c r="A416" s="207">
        <v>2319</v>
      </c>
      <c r="B416" s="496" t="s">
        <v>3737</v>
      </c>
      <c r="C416" s="496"/>
      <c r="D416" s="496"/>
      <c r="E416" s="496"/>
      <c r="F416" s="496"/>
      <c r="G416" s="496"/>
      <c r="H416" s="497"/>
    </row>
    <row r="417" spans="1:8" ht="15" customHeight="1">
      <c r="A417" s="207">
        <v>2320</v>
      </c>
      <c r="B417" s="496" t="s">
        <v>2211</v>
      </c>
      <c r="C417" s="496"/>
      <c r="D417" s="496"/>
      <c r="E417" s="496"/>
      <c r="F417" s="496"/>
      <c r="G417" s="496"/>
      <c r="H417" s="497"/>
    </row>
    <row r="418" spans="1:8" ht="15" customHeight="1">
      <c r="A418" s="207">
        <v>2331</v>
      </c>
      <c r="B418" s="496" t="s">
        <v>3005</v>
      </c>
      <c r="C418" s="496"/>
      <c r="D418" s="496"/>
      <c r="E418" s="496"/>
      <c r="F418" s="496"/>
      <c r="G418" s="496"/>
      <c r="H418" s="497"/>
    </row>
    <row r="419" spans="1:8" ht="15" customHeight="1">
      <c r="A419" s="207">
        <v>2332</v>
      </c>
      <c r="B419" s="496" t="s">
        <v>3852</v>
      </c>
      <c r="C419" s="496"/>
      <c r="D419" s="496"/>
      <c r="E419" s="496"/>
      <c r="F419" s="496"/>
      <c r="G419" s="496"/>
      <c r="H419" s="497"/>
    </row>
    <row r="420" spans="1:8" ht="15" customHeight="1">
      <c r="A420" s="207">
        <v>2341</v>
      </c>
      <c r="B420" s="496" t="s">
        <v>3660</v>
      </c>
      <c r="C420" s="496"/>
      <c r="D420" s="496"/>
      <c r="E420" s="496"/>
      <c r="F420" s="496"/>
      <c r="G420" s="496"/>
      <c r="H420" s="497"/>
    </row>
    <row r="421" spans="1:8" ht="15" customHeight="1">
      <c r="A421" s="207">
        <v>2342</v>
      </c>
      <c r="B421" s="496" t="s">
        <v>2117</v>
      </c>
      <c r="C421" s="496"/>
      <c r="D421" s="496"/>
      <c r="E421" s="496"/>
      <c r="F421" s="496"/>
      <c r="G421" s="496"/>
      <c r="H421" s="497"/>
    </row>
    <row r="422" spans="1:8" ht="15" customHeight="1">
      <c r="A422" s="207">
        <v>2343</v>
      </c>
      <c r="B422" s="496" t="s">
        <v>3509</v>
      </c>
      <c r="C422" s="496"/>
      <c r="D422" s="496"/>
      <c r="E422" s="496"/>
      <c r="F422" s="496"/>
      <c r="G422" s="496"/>
      <c r="H422" s="497"/>
    </row>
    <row r="423" spans="1:8" ht="15" customHeight="1">
      <c r="A423" s="207">
        <v>2344</v>
      </c>
      <c r="B423" s="496" t="s">
        <v>3410</v>
      </c>
      <c r="C423" s="496"/>
      <c r="D423" s="496"/>
      <c r="E423" s="496"/>
      <c r="F423" s="496"/>
      <c r="G423" s="496"/>
      <c r="H423" s="497"/>
    </row>
    <row r="424" spans="1:8" ht="15" customHeight="1">
      <c r="A424" s="207">
        <v>2349</v>
      </c>
      <c r="B424" s="496" t="s">
        <v>2407</v>
      </c>
      <c r="C424" s="496"/>
      <c r="D424" s="496"/>
      <c r="E424" s="496"/>
      <c r="F424" s="496"/>
      <c r="G424" s="496"/>
      <c r="H424" s="497"/>
    </row>
    <row r="425" spans="1:8" ht="15" customHeight="1">
      <c r="A425" s="207">
        <v>2351</v>
      </c>
      <c r="B425" s="496" t="s">
        <v>1821</v>
      </c>
      <c r="C425" s="496"/>
      <c r="D425" s="496"/>
      <c r="E425" s="496"/>
      <c r="F425" s="496"/>
      <c r="G425" s="496"/>
      <c r="H425" s="497"/>
    </row>
    <row r="426" spans="1:8" ht="15" customHeight="1">
      <c r="A426" s="207">
        <v>2352</v>
      </c>
      <c r="B426" s="496" t="s">
        <v>1989</v>
      </c>
      <c r="C426" s="496"/>
      <c r="D426" s="496"/>
      <c r="E426" s="496"/>
      <c r="F426" s="496"/>
      <c r="G426" s="496"/>
      <c r="H426" s="497"/>
    </row>
    <row r="427" spans="1:8" ht="15" customHeight="1">
      <c r="A427" s="207">
        <v>2361</v>
      </c>
      <c r="B427" s="496" t="s">
        <v>3347</v>
      </c>
      <c r="C427" s="496"/>
      <c r="D427" s="496"/>
      <c r="E427" s="496"/>
      <c r="F427" s="496"/>
      <c r="G427" s="496"/>
      <c r="H427" s="497"/>
    </row>
    <row r="428" spans="1:8" ht="15" customHeight="1">
      <c r="A428" s="207">
        <v>2362</v>
      </c>
      <c r="B428" s="496" t="s">
        <v>3323</v>
      </c>
      <c r="C428" s="496"/>
      <c r="D428" s="496"/>
      <c r="E428" s="496"/>
      <c r="F428" s="496"/>
      <c r="G428" s="496"/>
      <c r="H428" s="497"/>
    </row>
    <row r="429" spans="1:8" ht="15" customHeight="1">
      <c r="A429" s="207">
        <v>2363</v>
      </c>
      <c r="B429" s="496" t="s">
        <v>2208</v>
      </c>
      <c r="C429" s="496"/>
      <c r="D429" s="496"/>
      <c r="E429" s="496"/>
      <c r="F429" s="496"/>
      <c r="G429" s="496"/>
      <c r="H429" s="497"/>
    </row>
    <row r="430" spans="1:8" ht="15" customHeight="1">
      <c r="A430" s="207">
        <v>2364</v>
      </c>
      <c r="B430" s="496" t="s">
        <v>2183</v>
      </c>
      <c r="C430" s="496"/>
      <c r="D430" s="496"/>
      <c r="E430" s="496"/>
      <c r="F430" s="496"/>
      <c r="G430" s="496"/>
      <c r="H430" s="497"/>
    </row>
    <row r="431" spans="1:8" ht="15" customHeight="1">
      <c r="A431" s="207">
        <v>2365</v>
      </c>
      <c r="B431" s="496" t="s">
        <v>1964</v>
      </c>
      <c r="C431" s="496"/>
      <c r="D431" s="496"/>
      <c r="E431" s="496"/>
      <c r="F431" s="496"/>
      <c r="G431" s="496"/>
      <c r="H431" s="497"/>
    </row>
    <row r="432" spans="1:8" ht="15" customHeight="1">
      <c r="A432" s="207">
        <v>2369</v>
      </c>
      <c r="B432" s="496" t="s">
        <v>2712</v>
      </c>
      <c r="C432" s="496"/>
      <c r="D432" s="496"/>
      <c r="E432" s="496"/>
      <c r="F432" s="496"/>
      <c r="G432" s="496"/>
      <c r="H432" s="497"/>
    </row>
    <row r="433" spans="1:8" ht="15" customHeight="1">
      <c r="A433" s="207">
        <v>2370</v>
      </c>
      <c r="B433" s="496" t="s">
        <v>2274</v>
      </c>
      <c r="C433" s="496"/>
      <c r="D433" s="496"/>
      <c r="E433" s="496"/>
      <c r="F433" s="496"/>
      <c r="G433" s="496"/>
      <c r="H433" s="497"/>
    </row>
    <row r="434" spans="1:8" ht="15" customHeight="1">
      <c r="A434" s="207">
        <v>2391</v>
      </c>
      <c r="B434" s="496" t="s">
        <v>2064</v>
      </c>
      <c r="C434" s="496"/>
      <c r="D434" s="496"/>
      <c r="E434" s="496"/>
      <c r="F434" s="496"/>
      <c r="G434" s="496"/>
      <c r="H434" s="497"/>
    </row>
    <row r="435" spans="1:8" ht="15" customHeight="1">
      <c r="A435" s="207">
        <v>2399</v>
      </c>
      <c r="B435" s="496" t="s">
        <v>2734</v>
      </c>
      <c r="C435" s="496"/>
      <c r="D435" s="496"/>
      <c r="E435" s="496"/>
      <c r="F435" s="496"/>
      <c r="G435" s="496"/>
      <c r="H435" s="497"/>
    </row>
    <row r="436" spans="1:8" ht="15" customHeight="1">
      <c r="A436" s="207">
        <v>2410</v>
      </c>
      <c r="B436" s="496" t="s">
        <v>3324</v>
      </c>
      <c r="C436" s="496"/>
      <c r="D436" s="496"/>
      <c r="E436" s="496"/>
      <c r="F436" s="496"/>
      <c r="G436" s="496"/>
      <c r="H436" s="497"/>
    </row>
    <row r="437" spans="1:8" ht="15" customHeight="1">
      <c r="A437" s="207">
        <v>2420</v>
      </c>
      <c r="B437" s="496" t="s">
        <v>2973</v>
      </c>
      <c r="C437" s="496"/>
      <c r="D437" s="496"/>
      <c r="E437" s="496"/>
      <c r="F437" s="496"/>
      <c r="G437" s="496"/>
      <c r="H437" s="497"/>
    </row>
    <row r="438" spans="1:8" ht="15" customHeight="1">
      <c r="A438" s="207">
        <v>2431</v>
      </c>
      <c r="B438" s="496" t="s">
        <v>2361</v>
      </c>
      <c r="C438" s="496"/>
      <c r="D438" s="496"/>
      <c r="E438" s="496"/>
      <c r="F438" s="496"/>
      <c r="G438" s="496"/>
      <c r="H438" s="497"/>
    </row>
    <row r="439" spans="1:8" ht="15" customHeight="1">
      <c r="A439" s="207">
        <v>2432</v>
      </c>
      <c r="B439" s="496" t="s">
        <v>1997</v>
      </c>
      <c r="C439" s="496"/>
      <c r="D439" s="496"/>
      <c r="E439" s="496"/>
      <c r="F439" s="496"/>
      <c r="G439" s="496"/>
      <c r="H439" s="497"/>
    </row>
    <row r="440" spans="1:8" ht="15" customHeight="1">
      <c r="A440" s="207">
        <v>2433</v>
      </c>
      <c r="B440" s="496" t="s">
        <v>2194</v>
      </c>
      <c r="C440" s="496"/>
      <c r="D440" s="496"/>
      <c r="E440" s="496"/>
      <c r="F440" s="496"/>
      <c r="G440" s="496"/>
      <c r="H440" s="497"/>
    </row>
    <row r="441" spans="1:8" ht="15" customHeight="1">
      <c r="A441" s="207">
        <v>2434</v>
      </c>
      <c r="B441" s="496" t="s">
        <v>2303</v>
      </c>
      <c r="C441" s="496"/>
      <c r="D441" s="496"/>
      <c r="E441" s="496"/>
      <c r="F441" s="496"/>
      <c r="G441" s="496"/>
      <c r="H441" s="497"/>
    </row>
    <row r="442" spans="1:8" ht="15" customHeight="1">
      <c r="A442" s="207">
        <v>2441</v>
      </c>
      <c r="B442" s="496" t="s">
        <v>2065</v>
      </c>
      <c r="C442" s="496"/>
      <c r="D442" s="496"/>
      <c r="E442" s="496"/>
      <c r="F442" s="496"/>
      <c r="G442" s="496"/>
      <c r="H442" s="497"/>
    </row>
    <row r="443" spans="1:8" ht="15" customHeight="1">
      <c r="A443" s="207">
        <v>2442</v>
      </c>
      <c r="B443" s="496" t="s">
        <v>1885</v>
      </c>
      <c r="C443" s="496"/>
      <c r="D443" s="496"/>
      <c r="E443" s="496"/>
      <c r="F443" s="496"/>
      <c r="G443" s="496"/>
      <c r="H443" s="497"/>
    </row>
    <row r="444" spans="1:8" ht="15" customHeight="1">
      <c r="A444" s="207">
        <v>2443</v>
      </c>
      <c r="B444" s="496" t="s">
        <v>2210</v>
      </c>
      <c r="C444" s="496"/>
      <c r="D444" s="496"/>
      <c r="E444" s="496"/>
      <c r="F444" s="496"/>
      <c r="G444" s="496"/>
      <c r="H444" s="497"/>
    </row>
    <row r="445" spans="1:8" ht="15" customHeight="1">
      <c r="A445" s="207">
        <v>2444</v>
      </c>
      <c r="B445" s="496" t="s">
        <v>1732</v>
      </c>
      <c r="C445" s="496"/>
      <c r="D445" s="496"/>
      <c r="E445" s="496"/>
      <c r="F445" s="496"/>
      <c r="G445" s="496"/>
      <c r="H445" s="497"/>
    </row>
    <row r="446" spans="1:8" ht="15" customHeight="1">
      <c r="A446" s="207">
        <v>2445</v>
      </c>
      <c r="B446" s="496" t="s">
        <v>2233</v>
      </c>
      <c r="C446" s="496"/>
      <c r="D446" s="496"/>
      <c r="E446" s="496"/>
      <c r="F446" s="496"/>
      <c r="G446" s="496"/>
      <c r="H446" s="497"/>
    </row>
    <row r="447" spans="1:8" ht="15" customHeight="1">
      <c r="A447" s="207">
        <v>2446</v>
      </c>
      <c r="B447" s="496" t="s">
        <v>1957</v>
      </c>
      <c r="C447" s="496"/>
      <c r="D447" s="496"/>
      <c r="E447" s="496"/>
      <c r="F447" s="496"/>
      <c r="G447" s="496"/>
      <c r="H447" s="497"/>
    </row>
    <row r="448" spans="1:8" ht="15" customHeight="1">
      <c r="A448" s="207">
        <v>2451</v>
      </c>
      <c r="B448" s="496" t="s">
        <v>2180</v>
      </c>
      <c r="C448" s="496"/>
      <c r="D448" s="496"/>
      <c r="E448" s="496"/>
      <c r="F448" s="496"/>
      <c r="G448" s="496"/>
      <c r="H448" s="497"/>
    </row>
    <row r="449" spans="1:8" ht="15" customHeight="1">
      <c r="A449" s="207">
        <v>2452</v>
      </c>
      <c r="B449" s="496" t="s">
        <v>2125</v>
      </c>
      <c r="C449" s="496"/>
      <c r="D449" s="496"/>
      <c r="E449" s="496"/>
      <c r="F449" s="496"/>
      <c r="G449" s="496"/>
      <c r="H449" s="497"/>
    </row>
    <row r="450" spans="1:8" ht="15" customHeight="1">
      <c r="A450" s="207">
        <v>2453</v>
      </c>
      <c r="B450" s="496" t="s">
        <v>1908</v>
      </c>
      <c r="C450" s="496"/>
      <c r="D450" s="496"/>
      <c r="E450" s="496"/>
      <c r="F450" s="496"/>
      <c r="G450" s="496"/>
      <c r="H450" s="497"/>
    </row>
    <row r="451" spans="1:8" ht="15" customHeight="1">
      <c r="A451" s="207">
        <v>2454</v>
      </c>
      <c r="B451" s="496" t="s">
        <v>2160</v>
      </c>
      <c r="C451" s="496"/>
      <c r="D451" s="496"/>
      <c r="E451" s="496"/>
      <c r="F451" s="496"/>
      <c r="G451" s="496"/>
      <c r="H451" s="497"/>
    </row>
    <row r="452" spans="1:8" ht="15" customHeight="1">
      <c r="A452" s="207">
        <v>2511</v>
      </c>
      <c r="B452" s="496" t="s">
        <v>2634</v>
      </c>
      <c r="C452" s="496"/>
      <c r="D452" s="496"/>
      <c r="E452" s="496"/>
      <c r="F452" s="496"/>
      <c r="G452" s="496"/>
      <c r="H452" s="497"/>
    </row>
    <row r="453" spans="1:8" ht="15" customHeight="1">
      <c r="A453" s="207">
        <v>2512</v>
      </c>
      <c r="B453" s="496" t="s">
        <v>2295</v>
      </c>
      <c r="C453" s="496"/>
      <c r="D453" s="496"/>
      <c r="E453" s="496"/>
      <c r="F453" s="496"/>
      <c r="G453" s="496"/>
      <c r="H453" s="497"/>
    </row>
    <row r="454" spans="1:8" ht="15" customHeight="1">
      <c r="A454" s="207">
        <v>2521</v>
      </c>
      <c r="B454" s="496" t="s">
        <v>2666</v>
      </c>
      <c r="C454" s="496"/>
      <c r="D454" s="496"/>
      <c r="E454" s="496"/>
      <c r="F454" s="496"/>
      <c r="G454" s="496"/>
      <c r="H454" s="497"/>
    </row>
    <row r="455" spans="1:8" ht="15" customHeight="1">
      <c r="A455" s="207">
        <v>2529</v>
      </c>
      <c r="B455" s="496" t="s">
        <v>3683</v>
      </c>
      <c r="C455" s="496"/>
      <c r="D455" s="496"/>
      <c r="E455" s="496"/>
      <c r="F455" s="496"/>
      <c r="G455" s="496"/>
      <c r="H455" s="497"/>
    </row>
    <row r="456" spans="1:8" ht="15" customHeight="1">
      <c r="A456" s="207">
        <v>2530</v>
      </c>
      <c r="B456" s="496" t="s">
        <v>2983</v>
      </c>
      <c r="C456" s="496"/>
      <c r="D456" s="496"/>
      <c r="E456" s="496"/>
      <c r="F456" s="496"/>
      <c r="G456" s="496"/>
      <c r="H456" s="497"/>
    </row>
    <row r="457" spans="1:8" ht="15" customHeight="1">
      <c r="A457" s="207">
        <v>2540</v>
      </c>
      <c r="B457" s="496" t="s">
        <v>2759</v>
      </c>
      <c r="C457" s="496"/>
      <c r="D457" s="496"/>
      <c r="E457" s="496"/>
      <c r="F457" s="496"/>
      <c r="G457" s="496"/>
      <c r="H457" s="497"/>
    </row>
    <row r="458" spans="1:8" ht="15" customHeight="1">
      <c r="A458" s="207">
        <v>2550</v>
      </c>
      <c r="B458" s="496" t="s">
        <v>3658</v>
      </c>
      <c r="C458" s="496"/>
      <c r="D458" s="496"/>
      <c r="E458" s="496"/>
      <c r="F458" s="496"/>
      <c r="G458" s="496"/>
      <c r="H458" s="497"/>
    </row>
    <row r="459" spans="1:8" ht="15" customHeight="1">
      <c r="A459" s="207">
        <v>2561</v>
      </c>
      <c r="B459" s="496" t="s">
        <v>2643</v>
      </c>
      <c r="C459" s="496"/>
      <c r="D459" s="496"/>
      <c r="E459" s="496"/>
      <c r="F459" s="496"/>
      <c r="G459" s="496"/>
      <c r="H459" s="497"/>
    </row>
    <row r="460" spans="1:8" ht="15" customHeight="1">
      <c r="A460" s="207">
        <v>2562</v>
      </c>
      <c r="B460" s="496" t="s">
        <v>1887</v>
      </c>
      <c r="C460" s="496"/>
      <c r="D460" s="496"/>
      <c r="E460" s="496"/>
      <c r="F460" s="496"/>
      <c r="G460" s="496"/>
      <c r="H460" s="497"/>
    </row>
    <row r="461" spans="1:8" ht="15" customHeight="1">
      <c r="A461" s="207">
        <v>2571</v>
      </c>
      <c r="B461" s="496" t="s">
        <v>2309</v>
      </c>
      <c r="C461" s="496"/>
      <c r="D461" s="496"/>
      <c r="E461" s="496"/>
      <c r="F461" s="496"/>
      <c r="G461" s="496"/>
      <c r="H461" s="497"/>
    </row>
    <row r="462" spans="1:8" ht="15" customHeight="1">
      <c r="A462" s="207">
        <v>2572</v>
      </c>
      <c r="B462" s="496" t="s">
        <v>1963</v>
      </c>
      <c r="C462" s="496"/>
      <c r="D462" s="496"/>
      <c r="E462" s="496"/>
      <c r="F462" s="496"/>
      <c r="G462" s="496"/>
      <c r="H462" s="497"/>
    </row>
    <row r="463" spans="1:8" ht="15" customHeight="1">
      <c r="A463" s="207">
        <v>2573</v>
      </c>
      <c r="B463" s="496" t="s">
        <v>1731</v>
      </c>
      <c r="C463" s="496"/>
      <c r="D463" s="496"/>
      <c r="E463" s="496"/>
      <c r="F463" s="496"/>
      <c r="G463" s="496"/>
      <c r="H463" s="497"/>
    </row>
    <row r="464" spans="1:8" ht="15" customHeight="1">
      <c r="A464" s="207">
        <v>2591</v>
      </c>
      <c r="B464" s="496" t="s">
        <v>3254</v>
      </c>
      <c r="C464" s="496"/>
      <c r="D464" s="496"/>
      <c r="E464" s="496"/>
      <c r="F464" s="496"/>
      <c r="G464" s="496"/>
      <c r="H464" s="497"/>
    </row>
    <row r="465" spans="1:8" ht="15" customHeight="1">
      <c r="A465" s="207">
        <v>2592</v>
      </c>
      <c r="B465" s="496" t="s">
        <v>2938</v>
      </c>
      <c r="C465" s="496"/>
      <c r="D465" s="496"/>
      <c r="E465" s="496"/>
      <c r="F465" s="496"/>
      <c r="G465" s="496"/>
      <c r="H465" s="497"/>
    </row>
    <row r="466" spans="1:8" ht="15" customHeight="1">
      <c r="A466" s="207">
        <v>2593</v>
      </c>
      <c r="B466" s="496" t="s">
        <v>3279</v>
      </c>
      <c r="C466" s="496"/>
      <c r="D466" s="496"/>
      <c r="E466" s="496"/>
      <c r="F466" s="496"/>
      <c r="G466" s="496"/>
      <c r="H466" s="497"/>
    </row>
    <row r="467" spans="1:8" ht="15" customHeight="1">
      <c r="A467" s="207">
        <v>2594</v>
      </c>
      <c r="B467" s="496" t="s">
        <v>2902</v>
      </c>
      <c r="C467" s="496"/>
      <c r="D467" s="496"/>
      <c r="E467" s="496"/>
      <c r="F467" s="496"/>
      <c r="G467" s="496"/>
      <c r="H467" s="497"/>
    </row>
    <row r="468" spans="1:8" ht="15" customHeight="1">
      <c r="A468" s="207">
        <v>2599</v>
      </c>
      <c r="B468" s="496" t="s">
        <v>2663</v>
      </c>
      <c r="C468" s="496"/>
      <c r="D468" s="496"/>
      <c r="E468" s="496"/>
      <c r="F468" s="496"/>
      <c r="G468" s="496"/>
      <c r="H468" s="497"/>
    </row>
    <row r="469" spans="1:8" ht="15" customHeight="1">
      <c r="A469" s="207">
        <v>2611</v>
      </c>
      <c r="B469" s="496" t="s">
        <v>3003</v>
      </c>
      <c r="C469" s="496"/>
      <c r="D469" s="496"/>
      <c r="E469" s="496"/>
      <c r="F469" s="496"/>
      <c r="G469" s="496"/>
      <c r="H469" s="497"/>
    </row>
    <row r="470" spans="1:8" ht="15" customHeight="1">
      <c r="A470" s="207">
        <v>2612</v>
      </c>
      <c r="B470" s="496" t="s">
        <v>2975</v>
      </c>
      <c r="C470" s="496"/>
      <c r="D470" s="496"/>
      <c r="E470" s="496"/>
      <c r="F470" s="496"/>
      <c r="G470" s="496"/>
      <c r="H470" s="497"/>
    </row>
    <row r="471" spans="1:8" ht="15" customHeight="1">
      <c r="A471" s="207">
        <v>2620</v>
      </c>
      <c r="B471" s="496" t="s">
        <v>3049</v>
      </c>
      <c r="C471" s="496"/>
      <c r="D471" s="496"/>
      <c r="E471" s="496"/>
      <c r="F471" s="496"/>
      <c r="G471" s="496"/>
      <c r="H471" s="497"/>
    </row>
    <row r="472" spans="1:8" ht="15" customHeight="1">
      <c r="A472" s="207">
        <v>2630</v>
      </c>
      <c r="B472" s="496" t="s">
        <v>2167</v>
      </c>
      <c r="C472" s="496"/>
      <c r="D472" s="496"/>
      <c r="E472" s="496"/>
      <c r="F472" s="496"/>
      <c r="G472" s="496"/>
      <c r="H472" s="497"/>
    </row>
    <row r="473" spans="1:8" ht="15" customHeight="1">
      <c r="A473" s="207">
        <v>2640</v>
      </c>
      <c r="B473" s="496" t="s">
        <v>3460</v>
      </c>
      <c r="C473" s="496"/>
      <c r="D473" s="496"/>
      <c r="E473" s="496"/>
      <c r="F473" s="496"/>
      <c r="G473" s="496"/>
      <c r="H473" s="497"/>
    </row>
    <row r="474" spans="1:8" ht="15" customHeight="1">
      <c r="A474" s="207">
        <v>2651</v>
      </c>
      <c r="B474" s="496" t="s">
        <v>2954</v>
      </c>
      <c r="C474" s="496"/>
      <c r="D474" s="496"/>
      <c r="E474" s="496"/>
      <c r="F474" s="496"/>
      <c r="G474" s="496"/>
      <c r="H474" s="497"/>
    </row>
    <row r="475" spans="1:8" ht="15" customHeight="1">
      <c r="A475" s="207">
        <v>2652</v>
      </c>
      <c r="B475" s="496" t="s">
        <v>1823</v>
      </c>
      <c r="C475" s="496"/>
      <c r="D475" s="496"/>
      <c r="E475" s="496"/>
      <c r="F475" s="496"/>
      <c r="G475" s="496"/>
      <c r="H475" s="497"/>
    </row>
    <row r="476" spans="1:8" ht="15" customHeight="1">
      <c r="A476" s="207">
        <v>2660</v>
      </c>
      <c r="B476" s="496" t="s">
        <v>3819</v>
      </c>
      <c r="C476" s="496"/>
      <c r="D476" s="496"/>
      <c r="E476" s="496"/>
      <c r="F476" s="496"/>
      <c r="G476" s="496"/>
      <c r="H476" s="497"/>
    </row>
    <row r="477" spans="1:8" ht="15" customHeight="1">
      <c r="A477" s="207">
        <v>2670</v>
      </c>
      <c r="B477" s="496" t="s">
        <v>3490</v>
      </c>
      <c r="C477" s="496"/>
      <c r="D477" s="496"/>
      <c r="E477" s="496"/>
      <c r="F477" s="496"/>
      <c r="G477" s="496"/>
      <c r="H477" s="497"/>
    </row>
    <row r="478" spans="1:8" ht="15" customHeight="1">
      <c r="A478" s="207">
        <v>2680</v>
      </c>
      <c r="B478" s="496" t="s">
        <v>3079</v>
      </c>
      <c r="C478" s="496"/>
      <c r="D478" s="496"/>
      <c r="E478" s="496"/>
      <c r="F478" s="496"/>
      <c r="G478" s="496"/>
      <c r="H478" s="497"/>
    </row>
    <row r="479" spans="1:8" ht="15" customHeight="1">
      <c r="A479" s="207">
        <v>2711</v>
      </c>
      <c r="B479" s="496" t="s">
        <v>2662</v>
      </c>
      <c r="C479" s="496"/>
      <c r="D479" s="496"/>
      <c r="E479" s="496"/>
      <c r="F479" s="496"/>
      <c r="G479" s="496"/>
      <c r="H479" s="497"/>
    </row>
    <row r="480" spans="1:8" ht="15" customHeight="1">
      <c r="A480" s="207">
        <v>2712</v>
      </c>
      <c r="B480" s="496" t="s">
        <v>3673</v>
      </c>
      <c r="C480" s="496"/>
      <c r="D480" s="496"/>
      <c r="E480" s="496"/>
      <c r="F480" s="496"/>
      <c r="G480" s="496"/>
      <c r="H480" s="497"/>
    </row>
    <row r="481" spans="1:8" ht="15" customHeight="1">
      <c r="A481" s="207">
        <v>2720</v>
      </c>
      <c r="B481" s="496" t="s">
        <v>2206</v>
      </c>
      <c r="C481" s="496"/>
      <c r="D481" s="496"/>
      <c r="E481" s="496"/>
      <c r="F481" s="496"/>
      <c r="G481" s="496"/>
      <c r="H481" s="497"/>
    </row>
    <row r="482" spans="1:8" ht="15" customHeight="1">
      <c r="A482" s="207">
        <v>2731</v>
      </c>
      <c r="B482" s="496" t="s">
        <v>3046</v>
      </c>
      <c r="C482" s="496"/>
      <c r="D482" s="496"/>
      <c r="E482" s="496"/>
      <c r="F482" s="496"/>
      <c r="G482" s="496"/>
      <c r="H482" s="497"/>
    </row>
    <row r="483" spans="1:8" ht="15" customHeight="1">
      <c r="A483" s="207">
        <v>2732</v>
      </c>
      <c r="B483" s="496" t="s">
        <v>3619</v>
      </c>
      <c r="C483" s="496"/>
      <c r="D483" s="496"/>
      <c r="E483" s="496"/>
      <c r="F483" s="496"/>
      <c r="G483" s="496"/>
      <c r="H483" s="497"/>
    </row>
    <row r="484" spans="1:8" ht="15" customHeight="1">
      <c r="A484" s="207">
        <v>2733</v>
      </c>
      <c r="B484" s="496" t="s">
        <v>2468</v>
      </c>
      <c r="C484" s="496"/>
      <c r="D484" s="496"/>
      <c r="E484" s="496"/>
      <c r="F484" s="496"/>
      <c r="G484" s="496"/>
      <c r="H484" s="497"/>
    </row>
    <row r="485" spans="1:8" ht="15" customHeight="1">
      <c r="A485" s="207">
        <v>2740</v>
      </c>
      <c r="B485" s="496" t="s">
        <v>3099</v>
      </c>
      <c r="C485" s="496"/>
      <c r="D485" s="496"/>
      <c r="E485" s="496"/>
      <c r="F485" s="496"/>
      <c r="G485" s="496"/>
      <c r="H485" s="497"/>
    </row>
    <row r="486" spans="1:8" ht="15" customHeight="1">
      <c r="A486" s="207">
        <v>2751</v>
      </c>
      <c r="B486" s="496" t="s">
        <v>3221</v>
      </c>
      <c r="C486" s="496"/>
      <c r="D486" s="496"/>
      <c r="E486" s="496"/>
      <c r="F486" s="496"/>
      <c r="G486" s="496"/>
      <c r="H486" s="497"/>
    </row>
    <row r="487" spans="1:8" ht="15" customHeight="1">
      <c r="A487" s="207">
        <v>2752</v>
      </c>
      <c r="B487" s="496" t="s">
        <v>3277</v>
      </c>
      <c r="C487" s="496"/>
      <c r="D487" s="496"/>
      <c r="E487" s="496"/>
      <c r="F487" s="496"/>
      <c r="G487" s="496"/>
      <c r="H487" s="497"/>
    </row>
    <row r="488" spans="1:8" ht="15" customHeight="1">
      <c r="A488" s="207">
        <v>2790</v>
      </c>
      <c r="B488" s="496" t="s">
        <v>2939</v>
      </c>
      <c r="C488" s="496"/>
      <c r="D488" s="496"/>
      <c r="E488" s="496"/>
      <c r="F488" s="496"/>
      <c r="G488" s="496"/>
      <c r="H488" s="497"/>
    </row>
    <row r="489" spans="1:8" ht="15" customHeight="1">
      <c r="A489" s="207">
        <v>2811</v>
      </c>
      <c r="B489" s="496" t="s">
        <v>2955</v>
      </c>
      <c r="C489" s="496"/>
      <c r="D489" s="496"/>
      <c r="E489" s="496"/>
      <c r="F489" s="496"/>
      <c r="G489" s="496"/>
      <c r="H489" s="497"/>
    </row>
    <row r="490" spans="1:8" ht="15" customHeight="1">
      <c r="A490" s="207">
        <v>2812</v>
      </c>
      <c r="B490" s="496" t="s">
        <v>3131</v>
      </c>
      <c r="C490" s="496"/>
      <c r="D490" s="496"/>
      <c r="E490" s="496"/>
      <c r="F490" s="496"/>
      <c r="G490" s="496"/>
      <c r="H490" s="497"/>
    </row>
    <row r="491" spans="1:8" ht="15" customHeight="1">
      <c r="A491" s="207">
        <v>2813</v>
      </c>
      <c r="B491" s="496" t="s">
        <v>2335</v>
      </c>
      <c r="C491" s="496"/>
      <c r="D491" s="496"/>
      <c r="E491" s="496"/>
      <c r="F491" s="496"/>
      <c r="G491" s="496"/>
      <c r="H491" s="497"/>
    </row>
    <row r="492" spans="1:8" ht="15" customHeight="1">
      <c r="A492" s="207">
        <v>2814</v>
      </c>
      <c r="B492" s="496" t="s">
        <v>2293</v>
      </c>
      <c r="C492" s="496"/>
      <c r="D492" s="496"/>
      <c r="E492" s="496"/>
      <c r="F492" s="496"/>
      <c r="G492" s="496"/>
      <c r="H492" s="497"/>
    </row>
    <row r="493" spans="1:8" ht="15" customHeight="1">
      <c r="A493" s="207">
        <v>2815</v>
      </c>
      <c r="B493" s="496" t="s">
        <v>3738</v>
      </c>
      <c r="C493" s="496"/>
      <c r="D493" s="496"/>
      <c r="E493" s="496"/>
      <c r="F493" s="496"/>
      <c r="G493" s="496"/>
      <c r="H493" s="497"/>
    </row>
    <row r="494" spans="1:8" ht="15" customHeight="1">
      <c r="A494" s="207">
        <v>2821</v>
      </c>
      <c r="B494" s="496" t="s">
        <v>2690</v>
      </c>
      <c r="C494" s="496"/>
      <c r="D494" s="496"/>
      <c r="E494" s="496"/>
      <c r="F494" s="496"/>
      <c r="G494" s="496"/>
      <c r="H494" s="497"/>
    </row>
    <row r="495" spans="1:8" ht="15" customHeight="1">
      <c r="A495" s="207">
        <v>2822</v>
      </c>
      <c r="B495" s="496" t="s">
        <v>3162</v>
      </c>
      <c r="C495" s="496"/>
      <c r="D495" s="496"/>
      <c r="E495" s="496"/>
      <c r="F495" s="496"/>
      <c r="G495" s="496"/>
      <c r="H495" s="497"/>
    </row>
    <row r="496" spans="1:8" ht="15" customHeight="1">
      <c r="A496" s="207">
        <v>2823</v>
      </c>
      <c r="B496" s="496" t="s">
        <v>3904</v>
      </c>
      <c r="C496" s="496"/>
      <c r="D496" s="496"/>
      <c r="E496" s="496"/>
      <c r="F496" s="496"/>
      <c r="G496" s="496"/>
      <c r="H496" s="497"/>
    </row>
    <row r="497" spans="1:8" ht="15" customHeight="1">
      <c r="A497" s="207">
        <v>2824</v>
      </c>
      <c r="B497" s="496" t="s">
        <v>3047</v>
      </c>
      <c r="C497" s="496"/>
      <c r="D497" s="496"/>
      <c r="E497" s="496"/>
      <c r="F497" s="496"/>
      <c r="G497" s="496"/>
      <c r="H497" s="497"/>
    </row>
    <row r="498" spans="1:8" ht="15" customHeight="1">
      <c r="A498" s="207">
        <v>2825</v>
      </c>
      <c r="B498" s="496" t="s">
        <v>3636</v>
      </c>
      <c r="C498" s="496"/>
      <c r="D498" s="496"/>
      <c r="E498" s="496"/>
      <c r="F498" s="496"/>
      <c r="G498" s="496"/>
      <c r="H498" s="497"/>
    </row>
    <row r="499" spans="1:8" ht="15" customHeight="1">
      <c r="A499" s="207">
        <v>2829</v>
      </c>
      <c r="B499" s="496" t="s">
        <v>3409</v>
      </c>
      <c r="C499" s="496"/>
      <c r="D499" s="496"/>
      <c r="E499" s="496"/>
      <c r="F499" s="496"/>
      <c r="G499" s="496"/>
      <c r="H499" s="497"/>
    </row>
    <row r="500" spans="1:8" ht="15" customHeight="1">
      <c r="A500" s="207">
        <v>2830</v>
      </c>
      <c r="B500" s="496" t="s">
        <v>3348</v>
      </c>
      <c r="C500" s="496"/>
      <c r="D500" s="496"/>
      <c r="E500" s="496"/>
      <c r="F500" s="496"/>
      <c r="G500" s="496"/>
      <c r="H500" s="497"/>
    </row>
    <row r="501" spans="1:8" ht="15" customHeight="1">
      <c r="A501" s="207">
        <v>2841</v>
      </c>
      <c r="B501" s="496" t="s">
        <v>2294</v>
      </c>
      <c r="C501" s="496"/>
      <c r="D501" s="496"/>
      <c r="E501" s="496"/>
      <c r="F501" s="496"/>
      <c r="G501" s="496"/>
      <c r="H501" s="497"/>
    </row>
    <row r="502" spans="1:8" ht="15" customHeight="1">
      <c r="A502" s="207">
        <v>2849</v>
      </c>
      <c r="B502" s="496" t="s">
        <v>2273</v>
      </c>
      <c r="C502" s="496"/>
      <c r="D502" s="496"/>
      <c r="E502" s="496"/>
      <c r="F502" s="496"/>
      <c r="G502" s="496"/>
      <c r="H502" s="497"/>
    </row>
    <row r="503" spans="1:8" ht="15" customHeight="1">
      <c r="A503" s="207">
        <v>2891</v>
      </c>
      <c r="B503" s="496" t="s">
        <v>2235</v>
      </c>
      <c r="C503" s="496"/>
      <c r="D503" s="496"/>
      <c r="E503" s="496"/>
      <c r="F503" s="496"/>
      <c r="G503" s="496"/>
      <c r="H503" s="497"/>
    </row>
    <row r="504" spans="1:8" ht="15" customHeight="1">
      <c r="A504" s="207">
        <v>2892</v>
      </c>
      <c r="B504" s="496" t="s">
        <v>3593</v>
      </c>
      <c r="C504" s="496"/>
      <c r="D504" s="496"/>
      <c r="E504" s="496"/>
      <c r="F504" s="496"/>
      <c r="G504" s="496"/>
      <c r="H504" s="497"/>
    </row>
    <row r="505" spans="1:8" ht="15" customHeight="1">
      <c r="A505" s="207">
        <v>2893</v>
      </c>
      <c r="B505" s="496" t="s">
        <v>3511</v>
      </c>
      <c r="C505" s="496"/>
      <c r="D505" s="496"/>
      <c r="E505" s="496"/>
      <c r="F505" s="496"/>
      <c r="G505" s="496"/>
      <c r="H505" s="497"/>
    </row>
    <row r="506" spans="1:8" ht="15" customHeight="1">
      <c r="A506" s="207">
        <v>2894</v>
      </c>
      <c r="B506" s="496" t="s">
        <v>3576</v>
      </c>
      <c r="C506" s="496"/>
      <c r="D506" s="496"/>
      <c r="E506" s="496"/>
      <c r="F506" s="496"/>
      <c r="G506" s="496"/>
      <c r="H506" s="497"/>
    </row>
    <row r="507" spans="1:8" ht="15" customHeight="1">
      <c r="A507" s="207">
        <v>2895</v>
      </c>
      <c r="B507" s="496" t="s">
        <v>2585</v>
      </c>
      <c r="C507" s="496"/>
      <c r="D507" s="496"/>
      <c r="E507" s="496"/>
      <c r="F507" s="496"/>
      <c r="G507" s="496"/>
      <c r="H507" s="497"/>
    </row>
    <row r="508" spans="1:8" ht="15" customHeight="1">
      <c r="A508" s="207">
        <v>2896</v>
      </c>
      <c r="B508" s="496" t="s">
        <v>2356</v>
      </c>
      <c r="C508" s="496"/>
      <c r="D508" s="496"/>
      <c r="E508" s="496"/>
      <c r="F508" s="496"/>
      <c r="G508" s="496"/>
      <c r="H508" s="497"/>
    </row>
    <row r="509" spans="1:8" ht="15" customHeight="1">
      <c r="A509" s="207">
        <v>2899</v>
      </c>
      <c r="B509" s="496" t="s">
        <v>2664</v>
      </c>
      <c r="C509" s="496"/>
      <c r="D509" s="496"/>
      <c r="E509" s="496"/>
      <c r="F509" s="496"/>
      <c r="G509" s="496"/>
      <c r="H509" s="497"/>
    </row>
    <row r="510" spans="1:8" ht="15" customHeight="1">
      <c r="A510" s="207">
        <v>2910</v>
      </c>
      <c r="B510" s="496" t="s">
        <v>2005</v>
      </c>
      <c r="C510" s="496"/>
      <c r="D510" s="496"/>
      <c r="E510" s="496"/>
      <c r="F510" s="496"/>
      <c r="G510" s="496"/>
      <c r="H510" s="497"/>
    </row>
    <row r="511" spans="1:8" ht="15" customHeight="1">
      <c r="A511" s="207">
        <v>2920</v>
      </c>
      <c r="B511" s="496" t="s">
        <v>2863</v>
      </c>
      <c r="C511" s="496"/>
      <c r="D511" s="496"/>
      <c r="E511" s="496"/>
      <c r="F511" s="496"/>
      <c r="G511" s="496"/>
      <c r="H511" s="497"/>
    </row>
    <row r="512" spans="1:8" ht="15" customHeight="1">
      <c r="A512" s="207">
        <v>2931</v>
      </c>
      <c r="B512" s="496" t="s">
        <v>3635</v>
      </c>
      <c r="C512" s="496"/>
      <c r="D512" s="496"/>
      <c r="E512" s="496"/>
      <c r="F512" s="496"/>
      <c r="G512" s="496"/>
      <c r="H512" s="497"/>
    </row>
    <row r="513" spans="1:8" ht="15" customHeight="1">
      <c r="A513" s="207">
        <v>2932</v>
      </c>
      <c r="B513" s="496" t="s">
        <v>2711</v>
      </c>
      <c r="C513" s="496"/>
      <c r="D513" s="496"/>
      <c r="E513" s="496"/>
      <c r="F513" s="496"/>
      <c r="G513" s="496"/>
      <c r="H513" s="497"/>
    </row>
    <row r="514" spans="1:8" ht="15" customHeight="1">
      <c r="A514" s="207">
        <v>3011</v>
      </c>
      <c r="B514" s="496" t="s">
        <v>2966</v>
      </c>
      <c r="C514" s="496"/>
      <c r="D514" s="496"/>
      <c r="E514" s="496"/>
      <c r="F514" s="496"/>
      <c r="G514" s="496"/>
      <c r="H514" s="497"/>
    </row>
    <row r="515" spans="1:8" ht="15" customHeight="1">
      <c r="A515" s="207">
        <v>3012</v>
      </c>
      <c r="B515" s="496" t="s">
        <v>3241</v>
      </c>
      <c r="C515" s="496"/>
      <c r="D515" s="496"/>
      <c r="E515" s="496"/>
      <c r="F515" s="496"/>
      <c r="G515" s="496"/>
      <c r="H515" s="497"/>
    </row>
    <row r="516" spans="1:8" ht="15" customHeight="1">
      <c r="A516" s="207">
        <v>3020</v>
      </c>
      <c r="B516" s="496" t="s">
        <v>3512</v>
      </c>
      <c r="C516" s="496"/>
      <c r="D516" s="496"/>
      <c r="E516" s="496"/>
      <c r="F516" s="496"/>
      <c r="G516" s="496"/>
      <c r="H516" s="497"/>
    </row>
    <row r="517" spans="1:8" ht="15" customHeight="1">
      <c r="A517" s="207">
        <v>3030</v>
      </c>
      <c r="B517" s="496" t="s">
        <v>3205</v>
      </c>
      <c r="C517" s="496"/>
      <c r="D517" s="496"/>
      <c r="E517" s="496"/>
      <c r="F517" s="496"/>
      <c r="G517" s="496"/>
      <c r="H517" s="497"/>
    </row>
    <row r="518" spans="1:8" ht="15" customHeight="1">
      <c r="A518" s="207">
        <v>3040</v>
      </c>
      <c r="B518" s="496" t="s">
        <v>2212</v>
      </c>
      <c r="C518" s="496"/>
      <c r="D518" s="496"/>
      <c r="E518" s="496"/>
      <c r="F518" s="496"/>
      <c r="G518" s="496"/>
      <c r="H518" s="497"/>
    </row>
    <row r="519" spans="1:8" ht="15" customHeight="1">
      <c r="A519" s="207">
        <v>3091</v>
      </c>
      <c r="B519" s="496" t="s">
        <v>1917</v>
      </c>
      <c r="C519" s="496"/>
      <c r="D519" s="496"/>
      <c r="E519" s="496"/>
      <c r="F519" s="496"/>
      <c r="G519" s="496"/>
      <c r="H519" s="497"/>
    </row>
    <row r="520" spans="1:8" ht="15" customHeight="1">
      <c r="A520" s="207">
        <v>3092</v>
      </c>
      <c r="B520" s="496" t="s">
        <v>2406</v>
      </c>
      <c r="C520" s="496"/>
      <c r="D520" s="496"/>
      <c r="E520" s="496"/>
      <c r="F520" s="496"/>
      <c r="G520" s="496"/>
      <c r="H520" s="497"/>
    </row>
    <row r="521" spans="1:8" ht="15" customHeight="1">
      <c r="A521" s="207">
        <v>3099</v>
      </c>
      <c r="B521" s="496" t="s">
        <v>2558</v>
      </c>
      <c r="C521" s="496"/>
      <c r="D521" s="496"/>
      <c r="E521" s="496"/>
      <c r="F521" s="496"/>
      <c r="G521" s="496"/>
      <c r="H521" s="497"/>
    </row>
    <row r="522" spans="1:8" ht="15" customHeight="1">
      <c r="A522" s="207">
        <v>3101</v>
      </c>
      <c r="B522" s="496" t="s">
        <v>3489</v>
      </c>
      <c r="C522" s="496"/>
      <c r="D522" s="496"/>
      <c r="E522" s="496"/>
      <c r="F522" s="496"/>
      <c r="G522" s="496"/>
      <c r="H522" s="497"/>
    </row>
    <row r="523" spans="1:8" ht="15" customHeight="1">
      <c r="A523" s="207">
        <v>3102</v>
      </c>
      <c r="B523" s="496" t="s">
        <v>2848</v>
      </c>
      <c r="C523" s="496"/>
      <c r="D523" s="496"/>
      <c r="E523" s="496"/>
      <c r="F523" s="496"/>
      <c r="G523" s="496"/>
      <c r="H523" s="497"/>
    </row>
    <row r="524" spans="1:8" ht="15" customHeight="1">
      <c r="A524" s="207">
        <v>3103</v>
      </c>
      <c r="B524" s="496" t="s">
        <v>1822</v>
      </c>
      <c r="C524" s="496"/>
      <c r="D524" s="496"/>
      <c r="E524" s="496"/>
      <c r="F524" s="496"/>
      <c r="G524" s="496"/>
      <c r="H524" s="497"/>
    </row>
    <row r="525" spans="1:8" ht="15" customHeight="1">
      <c r="A525" s="207">
        <v>3109</v>
      </c>
      <c r="B525" s="496" t="s">
        <v>2760</v>
      </c>
      <c r="C525" s="496"/>
      <c r="D525" s="496"/>
      <c r="E525" s="496"/>
      <c r="F525" s="496"/>
      <c r="G525" s="496"/>
      <c r="H525" s="497"/>
    </row>
    <row r="526" spans="1:8" ht="15" customHeight="1">
      <c r="A526" s="207">
        <v>3211</v>
      </c>
      <c r="B526" s="496" t="s">
        <v>1733</v>
      </c>
      <c r="C526" s="496"/>
      <c r="D526" s="496"/>
      <c r="E526" s="496"/>
      <c r="F526" s="496"/>
      <c r="G526" s="496"/>
      <c r="H526" s="497"/>
    </row>
    <row r="527" spans="1:8" ht="15" customHeight="1">
      <c r="A527" s="207">
        <v>3212</v>
      </c>
      <c r="B527" s="496" t="s">
        <v>2334</v>
      </c>
      <c r="C527" s="496"/>
      <c r="D527" s="496"/>
      <c r="E527" s="496"/>
      <c r="F527" s="496"/>
      <c r="G527" s="496"/>
      <c r="H527" s="497"/>
    </row>
    <row r="528" spans="1:8" ht="15" customHeight="1">
      <c r="A528" s="207">
        <v>3213</v>
      </c>
      <c r="B528" s="496" t="s">
        <v>3605</v>
      </c>
      <c r="C528" s="496"/>
      <c r="D528" s="496"/>
      <c r="E528" s="496"/>
      <c r="F528" s="496"/>
      <c r="G528" s="496"/>
      <c r="H528" s="497"/>
    </row>
    <row r="529" spans="1:8" ht="15" customHeight="1">
      <c r="A529" s="207">
        <v>3220</v>
      </c>
      <c r="B529" s="496" t="s">
        <v>2207</v>
      </c>
      <c r="C529" s="496"/>
      <c r="D529" s="496"/>
      <c r="E529" s="496"/>
      <c r="F529" s="496"/>
      <c r="G529" s="496"/>
      <c r="H529" s="497"/>
    </row>
    <row r="530" spans="1:8" ht="15" customHeight="1">
      <c r="A530" s="207">
        <v>3230</v>
      </c>
      <c r="B530" s="496" t="s">
        <v>2006</v>
      </c>
      <c r="C530" s="496"/>
      <c r="D530" s="496"/>
      <c r="E530" s="496"/>
      <c r="F530" s="496"/>
      <c r="G530" s="496"/>
      <c r="H530" s="497"/>
    </row>
    <row r="531" spans="1:8" ht="15" customHeight="1">
      <c r="A531" s="207">
        <v>3240</v>
      </c>
      <c r="B531" s="496" t="s">
        <v>2689</v>
      </c>
      <c r="C531" s="496"/>
      <c r="D531" s="496"/>
      <c r="E531" s="496"/>
      <c r="F531" s="496"/>
      <c r="G531" s="496"/>
      <c r="H531" s="497"/>
    </row>
    <row r="532" spans="1:8" ht="15" customHeight="1">
      <c r="A532" s="207">
        <v>3250</v>
      </c>
      <c r="B532" s="496" t="s">
        <v>3618</v>
      </c>
      <c r="C532" s="496"/>
      <c r="D532" s="496"/>
      <c r="E532" s="496"/>
      <c r="F532" s="496"/>
      <c r="G532" s="496"/>
      <c r="H532" s="497"/>
    </row>
    <row r="533" spans="1:8" ht="15" customHeight="1">
      <c r="A533" s="207">
        <v>3291</v>
      </c>
      <c r="B533" s="496" t="s">
        <v>2608</v>
      </c>
      <c r="C533" s="496"/>
      <c r="D533" s="496"/>
      <c r="E533" s="496"/>
      <c r="F533" s="496"/>
      <c r="G533" s="496"/>
      <c r="H533" s="497"/>
    </row>
    <row r="534" spans="1:8" ht="15" customHeight="1">
      <c r="A534" s="207">
        <v>3299</v>
      </c>
      <c r="B534" s="496" t="s">
        <v>2994</v>
      </c>
      <c r="C534" s="496"/>
      <c r="D534" s="496"/>
      <c r="E534" s="496"/>
      <c r="F534" s="496"/>
      <c r="G534" s="496"/>
      <c r="H534" s="497"/>
    </row>
    <row r="535" spans="1:8" ht="15" customHeight="1">
      <c r="A535" s="207">
        <v>3311</v>
      </c>
      <c r="B535" s="496" t="s">
        <v>2034</v>
      </c>
      <c r="C535" s="496"/>
      <c r="D535" s="496"/>
      <c r="E535" s="496"/>
      <c r="F535" s="496"/>
      <c r="G535" s="496"/>
      <c r="H535" s="497"/>
    </row>
    <row r="536" spans="1:8" ht="15" customHeight="1">
      <c r="A536" s="207">
        <v>3312</v>
      </c>
      <c r="B536" s="496" t="s">
        <v>1730</v>
      </c>
      <c r="C536" s="496"/>
      <c r="D536" s="496"/>
      <c r="E536" s="496"/>
      <c r="F536" s="496"/>
      <c r="G536" s="496"/>
      <c r="H536" s="497"/>
    </row>
    <row r="537" spans="1:8" ht="15" customHeight="1">
      <c r="A537" s="207">
        <v>3313</v>
      </c>
      <c r="B537" s="496" t="s">
        <v>3001</v>
      </c>
      <c r="C537" s="496"/>
      <c r="D537" s="496"/>
      <c r="E537" s="496"/>
      <c r="F537" s="496"/>
      <c r="G537" s="496"/>
      <c r="H537" s="497"/>
    </row>
    <row r="538" spans="1:8" ht="15" customHeight="1">
      <c r="A538" s="207">
        <v>3314</v>
      </c>
      <c r="B538" s="496" t="s">
        <v>2602</v>
      </c>
      <c r="C538" s="496"/>
      <c r="D538" s="496"/>
      <c r="E538" s="496"/>
      <c r="F538" s="496"/>
      <c r="G538" s="496"/>
      <c r="H538" s="497"/>
    </row>
    <row r="539" spans="1:8" ht="15" customHeight="1">
      <c r="A539" s="207">
        <v>3315</v>
      </c>
      <c r="B539" s="496" t="s">
        <v>3002</v>
      </c>
      <c r="C539" s="496"/>
      <c r="D539" s="496"/>
      <c r="E539" s="496"/>
      <c r="F539" s="496"/>
      <c r="G539" s="496"/>
      <c r="H539" s="497"/>
    </row>
    <row r="540" spans="1:8" ht="15" customHeight="1">
      <c r="A540" s="207">
        <v>3316</v>
      </c>
      <c r="B540" s="496" t="s">
        <v>3501</v>
      </c>
      <c r="C540" s="496"/>
      <c r="D540" s="496"/>
      <c r="E540" s="496"/>
      <c r="F540" s="496"/>
      <c r="G540" s="496"/>
      <c r="H540" s="497"/>
    </row>
    <row r="541" spans="1:8" ht="15" customHeight="1">
      <c r="A541" s="207">
        <v>3317</v>
      </c>
      <c r="B541" s="496" t="s">
        <v>3404</v>
      </c>
      <c r="C541" s="496"/>
      <c r="D541" s="496"/>
      <c r="E541" s="496"/>
      <c r="F541" s="496"/>
      <c r="G541" s="496"/>
      <c r="H541" s="497"/>
    </row>
    <row r="542" spans="1:8" ht="15" customHeight="1">
      <c r="A542" s="207">
        <v>3319</v>
      </c>
      <c r="B542" s="496" t="s">
        <v>1915</v>
      </c>
      <c r="C542" s="496"/>
      <c r="D542" s="496"/>
      <c r="E542" s="496"/>
      <c r="F542" s="496"/>
      <c r="G542" s="496"/>
      <c r="H542" s="497"/>
    </row>
    <row r="543" spans="1:8" ht="15" customHeight="1">
      <c r="A543" s="207">
        <v>3320</v>
      </c>
      <c r="B543" s="496" t="s">
        <v>2463</v>
      </c>
      <c r="C543" s="496"/>
      <c r="D543" s="496"/>
      <c r="E543" s="496"/>
      <c r="F543" s="496"/>
      <c r="G543" s="496"/>
      <c r="H543" s="497"/>
    </row>
    <row r="544" spans="1:8" ht="15" customHeight="1">
      <c r="A544" s="207">
        <v>3511</v>
      </c>
      <c r="B544" s="496" t="s">
        <v>2795</v>
      </c>
      <c r="C544" s="496"/>
      <c r="D544" s="496"/>
      <c r="E544" s="496"/>
      <c r="F544" s="496"/>
      <c r="G544" s="496"/>
      <c r="H544" s="497"/>
    </row>
    <row r="545" spans="1:8" ht="15" customHeight="1">
      <c r="A545" s="207">
        <v>3512</v>
      </c>
      <c r="B545" s="496" t="s">
        <v>2687</v>
      </c>
      <c r="C545" s="496"/>
      <c r="D545" s="496"/>
      <c r="E545" s="496"/>
      <c r="F545" s="496"/>
      <c r="G545" s="496"/>
      <c r="H545" s="497"/>
    </row>
    <row r="546" spans="1:8" ht="15" customHeight="1">
      <c r="A546" s="207">
        <v>3513</v>
      </c>
      <c r="B546" s="496" t="s">
        <v>2818</v>
      </c>
      <c r="C546" s="496"/>
      <c r="D546" s="496"/>
      <c r="E546" s="496"/>
      <c r="F546" s="496"/>
      <c r="G546" s="496"/>
      <c r="H546" s="497"/>
    </row>
    <row r="547" spans="1:8" ht="15" customHeight="1">
      <c r="A547" s="207">
        <v>3514</v>
      </c>
      <c r="B547" s="496" t="s">
        <v>2762</v>
      </c>
      <c r="C547" s="496"/>
      <c r="D547" s="496"/>
      <c r="E547" s="496"/>
      <c r="F547" s="496"/>
      <c r="G547" s="496"/>
      <c r="H547" s="497"/>
    </row>
    <row r="548" spans="1:8" ht="15" customHeight="1">
      <c r="A548" s="207">
        <v>3521</v>
      </c>
      <c r="B548" s="496" t="s">
        <v>1734</v>
      </c>
      <c r="C548" s="496"/>
      <c r="D548" s="496"/>
      <c r="E548" s="496"/>
      <c r="F548" s="496"/>
      <c r="G548" s="496"/>
      <c r="H548" s="497"/>
    </row>
    <row r="549" spans="1:8" ht="15" customHeight="1">
      <c r="A549" s="207">
        <v>3522</v>
      </c>
      <c r="B549" s="496" t="s">
        <v>3446</v>
      </c>
      <c r="C549" s="496"/>
      <c r="D549" s="496"/>
      <c r="E549" s="496"/>
      <c r="F549" s="496"/>
      <c r="G549" s="496"/>
      <c r="H549" s="497"/>
    </row>
    <row r="550" spans="1:8" ht="15" customHeight="1">
      <c r="A550" s="207">
        <v>3523</v>
      </c>
      <c r="B550" s="496" t="s">
        <v>3009</v>
      </c>
      <c r="C550" s="496"/>
      <c r="D550" s="496"/>
      <c r="E550" s="496"/>
      <c r="F550" s="496"/>
      <c r="G550" s="496"/>
      <c r="H550" s="497"/>
    </row>
    <row r="551" spans="1:8" ht="15" customHeight="1">
      <c r="A551" s="207">
        <v>3530</v>
      </c>
      <c r="B551" s="496" t="s">
        <v>2058</v>
      </c>
      <c r="C551" s="496"/>
      <c r="D551" s="496"/>
      <c r="E551" s="496"/>
      <c r="F551" s="496"/>
      <c r="G551" s="496"/>
      <c r="H551" s="497"/>
    </row>
    <row r="552" spans="1:8" ht="15" customHeight="1">
      <c r="A552" s="207">
        <v>3600</v>
      </c>
      <c r="B552" s="496" t="s">
        <v>3100</v>
      </c>
      <c r="C552" s="496"/>
      <c r="D552" s="496"/>
      <c r="E552" s="496"/>
      <c r="F552" s="496"/>
      <c r="G552" s="496"/>
      <c r="H552" s="497"/>
    </row>
    <row r="553" spans="1:8" ht="15" customHeight="1">
      <c r="A553" s="207">
        <v>3700</v>
      </c>
      <c r="B553" s="496" t="s">
        <v>1950</v>
      </c>
      <c r="C553" s="496"/>
      <c r="D553" s="496"/>
      <c r="E553" s="496"/>
      <c r="F553" s="496"/>
      <c r="G553" s="496"/>
      <c r="H553" s="497"/>
    </row>
    <row r="554" spans="1:8" ht="15" customHeight="1">
      <c r="A554" s="207">
        <v>3811</v>
      </c>
      <c r="B554" s="496" t="s">
        <v>2007</v>
      </c>
      <c r="C554" s="496"/>
      <c r="D554" s="496"/>
      <c r="E554" s="496"/>
      <c r="F554" s="496"/>
      <c r="G554" s="496"/>
      <c r="H554" s="497"/>
    </row>
    <row r="555" spans="1:8" ht="15" customHeight="1">
      <c r="A555" s="207">
        <v>3812</v>
      </c>
      <c r="B555" s="496" t="s">
        <v>1968</v>
      </c>
      <c r="C555" s="496"/>
      <c r="D555" s="496"/>
      <c r="E555" s="496"/>
      <c r="F555" s="496"/>
      <c r="G555" s="496"/>
      <c r="H555" s="497"/>
    </row>
    <row r="556" spans="1:8" ht="15" customHeight="1">
      <c r="A556" s="207">
        <v>3821</v>
      </c>
      <c r="B556" s="496" t="s">
        <v>2325</v>
      </c>
      <c r="C556" s="496"/>
      <c r="D556" s="496"/>
      <c r="E556" s="496"/>
      <c r="F556" s="496"/>
      <c r="G556" s="496"/>
      <c r="H556" s="497"/>
    </row>
    <row r="557" spans="1:8" ht="15" customHeight="1">
      <c r="A557" s="207">
        <v>3822</v>
      </c>
      <c r="B557" s="496" t="s">
        <v>2263</v>
      </c>
      <c r="C557" s="496"/>
      <c r="D557" s="496"/>
      <c r="E557" s="496"/>
      <c r="F557" s="496"/>
      <c r="G557" s="496"/>
      <c r="H557" s="497"/>
    </row>
    <row r="558" spans="1:8" ht="15" customHeight="1">
      <c r="A558" s="207">
        <v>3831</v>
      </c>
      <c r="B558" s="496" t="s">
        <v>1865</v>
      </c>
      <c r="C558" s="496"/>
      <c r="D558" s="496"/>
      <c r="E558" s="496"/>
      <c r="F558" s="496"/>
      <c r="G558" s="496"/>
      <c r="H558" s="497"/>
    </row>
    <row r="559" spans="1:8" ht="15" customHeight="1">
      <c r="A559" s="207">
        <v>3832</v>
      </c>
      <c r="B559" s="496" t="s">
        <v>2286</v>
      </c>
      <c r="C559" s="496"/>
      <c r="D559" s="496"/>
      <c r="E559" s="496"/>
      <c r="F559" s="496"/>
      <c r="G559" s="496"/>
      <c r="H559" s="497"/>
    </row>
    <row r="560" spans="1:8" ht="15" customHeight="1">
      <c r="A560" s="207">
        <v>3900</v>
      </c>
      <c r="B560" s="496" t="s">
        <v>3727</v>
      </c>
      <c r="C560" s="496"/>
      <c r="D560" s="496"/>
      <c r="E560" s="496"/>
      <c r="F560" s="496"/>
      <c r="G560" s="496"/>
      <c r="H560" s="497"/>
    </row>
    <row r="561" spans="1:8" ht="15" customHeight="1">
      <c r="A561" s="207">
        <v>4110</v>
      </c>
      <c r="B561" s="496" t="s">
        <v>2385</v>
      </c>
      <c r="C561" s="496"/>
      <c r="D561" s="496"/>
      <c r="E561" s="496"/>
      <c r="F561" s="496"/>
      <c r="G561" s="496"/>
      <c r="H561" s="497"/>
    </row>
    <row r="562" spans="1:8" ht="15" customHeight="1">
      <c r="A562" s="207">
        <v>4120</v>
      </c>
      <c r="B562" s="496" t="s">
        <v>2319</v>
      </c>
      <c r="C562" s="496"/>
      <c r="D562" s="496"/>
      <c r="E562" s="496"/>
      <c r="F562" s="496"/>
      <c r="G562" s="496"/>
      <c r="H562" s="497"/>
    </row>
    <row r="563" spans="1:8" ht="15" customHeight="1">
      <c r="A563" s="207">
        <v>4211</v>
      </c>
      <c r="B563" s="496" t="s">
        <v>1955</v>
      </c>
      <c r="C563" s="496"/>
      <c r="D563" s="496"/>
      <c r="E563" s="496"/>
      <c r="F563" s="496"/>
      <c r="G563" s="496"/>
      <c r="H563" s="497"/>
    </row>
    <row r="564" spans="1:8" ht="15" customHeight="1">
      <c r="A564" s="207">
        <v>4212</v>
      </c>
      <c r="B564" s="496" t="s">
        <v>3337</v>
      </c>
      <c r="C564" s="496"/>
      <c r="D564" s="496"/>
      <c r="E564" s="496"/>
      <c r="F564" s="496"/>
      <c r="G564" s="496"/>
      <c r="H564" s="497"/>
    </row>
    <row r="565" spans="1:8" ht="15" customHeight="1">
      <c r="A565" s="207">
        <v>4213</v>
      </c>
      <c r="B565" s="496" t="s">
        <v>1944</v>
      </c>
      <c r="C565" s="496"/>
      <c r="D565" s="496"/>
      <c r="E565" s="496"/>
      <c r="F565" s="496"/>
      <c r="G565" s="496"/>
      <c r="H565" s="497"/>
    </row>
    <row r="566" spans="1:8" ht="15" customHeight="1">
      <c r="A566" s="207">
        <v>4221</v>
      </c>
      <c r="B566" s="496" t="s">
        <v>3030</v>
      </c>
      <c r="C566" s="496"/>
      <c r="D566" s="496"/>
      <c r="E566" s="496"/>
      <c r="F566" s="496"/>
      <c r="G566" s="496"/>
      <c r="H566" s="497"/>
    </row>
    <row r="567" spans="1:8" ht="15" customHeight="1">
      <c r="A567" s="207">
        <v>4222</v>
      </c>
      <c r="B567" s="496" t="s">
        <v>3476</v>
      </c>
      <c r="C567" s="496"/>
      <c r="D567" s="496"/>
      <c r="E567" s="496"/>
      <c r="F567" s="496"/>
      <c r="G567" s="496"/>
      <c r="H567" s="497"/>
    </row>
    <row r="568" spans="1:8" ht="15" customHeight="1">
      <c r="A568" s="207">
        <v>4291</v>
      </c>
      <c r="B568" s="496" t="s">
        <v>2529</v>
      </c>
      <c r="C568" s="496"/>
      <c r="D568" s="496"/>
      <c r="E568" s="496"/>
      <c r="F568" s="496"/>
      <c r="G568" s="496"/>
      <c r="H568" s="497"/>
    </row>
    <row r="569" spans="1:8" ht="15" customHeight="1">
      <c r="A569" s="207">
        <v>4299</v>
      </c>
      <c r="B569" s="496" t="s">
        <v>3242</v>
      </c>
      <c r="C569" s="496"/>
      <c r="D569" s="496"/>
      <c r="E569" s="496"/>
      <c r="F569" s="496"/>
      <c r="G569" s="496"/>
      <c r="H569" s="497"/>
    </row>
    <row r="570" spans="1:8" ht="15" customHeight="1">
      <c r="A570" s="207">
        <v>4311</v>
      </c>
      <c r="B570" s="496" t="s">
        <v>2373</v>
      </c>
      <c r="C570" s="496"/>
      <c r="D570" s="496"/>
      <c r="E570" s="496"/>
      <c r="F570" s="496"/>
      <c r="G570" s="496"/>
      <c r="H570" s="497"/>
    </row>
    <row r="571" spans="1:8" ht="15" customHeight="1">
      <c r="A571" s="207">
        <v>4312</v>
      </c>
      <c r="B571" s="496" t="s">
        <v>2758</v>
      </c>
      <c r="C571" s="496"/>
      <c r="D571" s="496"/>
      <c r="E571" s="496"/>
      <c r="F571" s="496"/>
      <c r="G571" s="496"/>
      <c r="H571" s="497"/>
    </row>
    <row r="572" spans="1:8" ht="15" customHeight="1">
      <c r="A572" s="207">
        <v>4313</v>
      </c>
      <c r="B572" s="496" t="s">
        <v>3270</v>
      </c>
      <c r="C572" s="496"/>
      <c r="D572" s="496"/>
      <c r="E572" s="496"/>
      <c r="F572" s="496"/>
      <c r="G572" s="496"/>
      <c r="H572" s="497"/>
    </row>
    <row r="573" spans="1:8" ht="15" customHeight="1">
      <c r="A573" s="207">
        <v>4321</v>
      </c>
      <c r="B573" s="496" t="s">
        <v>1996</v>
      </c>
      <c r="C573" s="496"/>
      <c r="D573" s="496"/>
      <c r="E573" s="496"/>
      <c r="F573" s="496"/>
      <c r="G573" s="496"/>
      <c r="H573" s="497"/>
    </row>
    <row r="574" spans="1:8" ht="15" customHeight="1">
      <c r="A574" s="207">
        <v>4322</v>
      </c>
      <c r="B574" s="496" t="s">
        <v>3981</v>
      </c>
      <c r="C574" s="496"/>
      <c r="D574" s="496"/>
      <c r="E574" s="496"/>
      <c r="F574" s="496"/>
      <c r="G574" s="496"/>
      <c r="H574" s="497"/>
    </row>
    <row r="575" spans="1:8" ht="15" customHeight="1">
      <c r="A575" s="207">
        <v>4329</v>
      </c>
      <c r="B575" s="496" t="s">
        <v>3039</v>
      </c>
      <c r="C575" s="496"/>
      <c r="D575" s="496"/>
      <c r="E575" s="496"/>
      <c r="F575" s="496"/>
      <c r="G575" s="496"/>
      <c r="H575" s="497"/>
    </row>
    <row r="576" spans="1:8" ht="15" customHeight="1">
      <c r="A576" s="207">
        <v>4331</v>
      </c>
      <c r="B576" s="496" t="s">
        <v>2679</v>
      </c>
      <c r="C576" s="496"/>
      <c r="D576" s="496"/>
      <c r="E576" s="496"/>
      <c r="F576" s="496"/>
      <c r="G576" s="496"/>
      <c r="H576" s="497"/>
    </row>
    <row r="577" spans="1:8" ht="15" customHeight="1">
      <c r="A577" s="207">
        <v>4332</v>
      </c>
      <c r="B577" s="496" t="s">
        <v>1799</v>
      </c>
      <c r="C577" s="496"/>
      <c r="D577" s="496"/>
      <c r="E577" s="496"/>
      <c r="F577" s="496"/>
      <c r="G577" s="496"/>
      <c r="H577" s="497"/>
    </row>
    <row r="578" spans="1:8" ht="15" customHeight="1">
      <c r="A578" s="207">
        <v>4333</v>
      </c>
      <c r="B578" s="496" t="s">
        <v>2230</v>
      </c>
      <c r="C578" s="496"/>
      <c r="D578" s="496"/>
      <c r="E578" s="496"/>
      <c r="F578" s="496"/>
      <c r="G578" s="496"/>
      <c r="H578" s="497"/>
    </row>
    <row r="579" spans="1:8" ht="15" customHeight="1">
      <c r="A579" s="207">
        <v>4334</v>
      </c>
      <c r="B579" s="496" t="s">
        <v>2168</v>
      </c>
      <c r="C579" s="496"/>
      <c r="D579" s="496"/>
      <c r="E579" s="496"/>
      <c r="F579" s="496"/>
      <c r="G579" s="496"/>
      <c r="H579" s="497"/>
    </row>
    <row r="580" spans="1:8" ht="15" customHeight="1">
      <c r="A580" s="207">
        <v>4339</v>
      </c>
      <c r="B580" s="496" t="s">
        <v>2846</v>
      </c>
      <c r="C580" s="496"/>
      <c r="D580" s="496"/>
      <c r="E580" s="496"/>
      <c r="F580" s="496"/>
      <c r="G580" s="496"/>
      <c r="H580" s="497"/>
    </row>
    <row r="581" spans="1:8" ht="15" customHeight="1">
      <c r="A581" s="207">
        <v>4391</v>
      </c>
      <c r="B581" s="496" t="s">
        <v>2251</v>
      </c>
      <c r="C581" s="496"/>
      <c r="D581" s="496"/>
      <c r="E581" s="496"/>
      <c r="F581" s="496"/>
      <c r="G581" s="496"/>
      <c r="H581" s="497"/>
    </row>
    <row r="582" spans="1:8" ht="15" customHeight="1">
      <c r="A582" s="207">
        <v>4399</v>
      </c>
      <c r="B582" s="496" t="s">
        <v>3451</v>
      </c>
      <c r="C582" s="496"/>
      <c r="D582" s="496"/>
      <c r="E582" s="496"/>
      <c r="F582" s="496"/>
      <c r="G582" s="496"/>
      <c r="H582" s="497"/>
    </row>
    <row r="583" spans="1:8" ht="15" customHeight="1">
      <c r="A583" s="207">
        <v>4511</v>
      </c>
      <c r="B583" s="496" t="s">
        <v>2735</v>
      </c>
      <c r="C583" s="496"/>
      <c r="D583" s="496"/>
      <c r="E583" s="496"/>
      <c r="F583" s="496"/>
      <c r="G583" s="496"/>
      <c r="H583" s="497"/>
    </row>
    <row r="584" spans="1:8" ht="15" customHeight="1">
      <c r="A584" s="207">
        <v>4519</v>
      </c>
      <c r="B584" s="496" t="s">
        <v>2215</v>
      </c>
      <c r="C584" s="496"/>
      <c r="D584" s="496"/>
      <c r="E584" s="496"/>
      <c r="F584" s="496"/>
      <c r="G584" s="496"/>
      <c r="H584" s="497"/>
    </row>
    <row r="585" spans="1:8" ht="15" customHeight="1">
      <c r="A585" s="207">
        <v>4520</v>
      </c>
      <c r="B585" s="496" t="s">
        <v>2969</v>
      </c>
      <c r="C585" s="496"/>
      <c r="D585" s="496"/>
      <c r="E585" s="496"/>
      <c r="F585" s="496"/>
      <c r="G585" s="496"/>
      <c r="H585" s="497"/>
    </row>
    <row r="586" spans="1:8" ht="15" customHeight="1">
      <c r="A586" s="207">
        <v>4531</v>
      </c>
      <c r="B586" s="496" t="s">
        <v>2750</v>
      </c>
      <c r="C586" s="496"/>
      <c r="D586" s="496"/>
      <c r="E586" s="496"/>
      <c r="F586" s="496"/>
      <c r="G586" s="496"/>
      <c r="H586" s="497"/>
    </row>
    <row r="587" spans="1:8" ht="15" customHeight="1">
      <c r="A587" s="207">
        <v>4532</v>
      </c>
      <c r="B587" s="496" t="s">
        <v>2702</v>
      </c>
      <c r="C587" s="496"/>
      <c r="D587" s="496"/>
      <c r="E587" s="496"/>
      <c r="F587" s="496"/>
      <c r="G587" s="496"/>
      <c r="H587" s="497"/>
    </row>
    <row r="588" spans="1:8" ht="15" customHeight="1">
      <c r="A588" s="207">
        <v>4540</v>
      </c>
      <c r="B588" s="496" t="s">
        <v>3965</v>
      </c>
      <c r="C588" s="496"/>
      <c r="D588" s="496"/>
      <c r="E588" s="496"/>
      <c r="F588" s="496"/>
      <c r="G588" s="496"/>
      <c r="H588" s="497"/>
    </row>
    <row r="589" spans="1:8" ht="15" customHeight="1">
      <c r="A589" s="207">
        <v>4611</v>
      </c>
      <c r="B589" s="496" t="s">
        <v>4015</v>
      </c>
      <c r="C589" s="496"/>
      <c r="D589" s="496"/>
      <c r="E589" s="496"/>
      <c r="F589" s="496"/>
      <c r="G589" s="496"/>
      <c r="H589" s="497"/>
    </row>
    <row r="590" spans="1:8" ht="15" customHeight="1">
      <c r="A590" s="207">
        <v>4612</v>
      </c>
      <c r="B590" s="496" t="s">
        <v>3231</v>
      </c>
      <c r="C590" s="496"/>
      <c r="D590" s="496"/>
      <c r="E590" s="496"/>
      <c r="F590" s="496"/>
      <c r="G590" s="496"/>
      <c r="H590" s="497"/>
    </row>
    <row r="591" spans="1:8" ht="15" customHeight="1">
      <c r="A591" s="207">
        <v>4613</v>
      </c>
      <c r="B591" s="496" t="s">
        <v>3526</v>
      </c>
      <c r="C591" s="496"/>
      <c r="D591" s="496"/>
      <c r="E591" s="496"/>
      <c r="F591" s="496"/>
      <c r="G591" s="496"/>
      <c r="H591" s="497"/>
    </row>
    <row r="592" spans="1:8" ht="15" customHeight="1">
      <c r="A592" s="207">
        <v>4614</v>
      </c>
      <c r="B592" s="496" t="s">
        <v>3117</v>
      </c>
      <c r="C592" s="496"/>
      <c r="D592" s="496"/>
      <c r="E592" s="496"/>
      <c r="F592" s="496"/>
      <c r="G592" s="496"/>
      <c r="H592" s="497"/>
    </row>
    <row r="593" spans="1:8" ht="15" customHeight="1">
      <c r="A593" s="207">
        <v>4615</v>
      </c>
      <c r="B593" s="496" t="s">
        <v>3842</v>
      </c>
      <c r="C593" s="496"/>
      <c r="D593" s="496"/>
      <c r="E593" s="496"/>
      <c r="F593" s="496"/>
      <c r="G593" s="496"/>
      <c r="H593" s="497"/>
    </row>
    <row r="594" spans="1:8" ht="15" customHeight="1">
      <c r="A594" s="207">
        <v>4616</v>
      </c>
      <c r="B594" s="496" t="s">
        <v>3843</v>
      </c>
      <c r="C594" s="496"/>
      <c r="D594" s="496"/>
      <c r="E594" s="496"/>
      <c r="F594" s="496"/>
      <c r="G594" s="496"/>
      <c r="H594" s="497"/>
    </row>
    <row r="595" spans="1:8" ht="15" customHeight="1">
      <c r="A595" s="207">
        <v>4617</v>
      </c>
      <c r="B595" s="496" t="s">
        <v>3319</v>
      </c>
      <c r="C595" s="496"/>
      <c r="D595" s="496"/>
      <c r="E595" s="496"/>
      <c r="F595" s="496"/>
      <c r="G595" s="496"/>
      <c r="H595" s="497"/>
    </row>
    <row r="596" spans="1:8" ht="15" customHeight="1">
      <c r="A596" s="207">
        <v>4618</v>
      </c>
      <c r="B596" s="496" t="s">
        <v>3614</v>
      </c>
      <c r="C596" s="496"/>
      <c r="D596" s="496"/>
      <c r="E596" s="496"/>
      <c r="F596" s="496"/>
      <c r="G596" s="496"/>
      <c r="H596" s="497"/>
    </row>
    <row r="597" spans="1:8" ht="15" customHeight="1">
      <c r="A597" s="207">
        <v>4619</v>
      </c>
      <c r="B597" s="496" t="s">
        <v>2520</v>
      </c>
      <c r="C597" s="496"/>
      <c r="D597" s="496"/>
      <c r="E597" s="496"/>
      <c r="F597" s="496"/>
      <c r="G597" s="496"/>
      <c r="H597" s="497"/>
    </row>
    <row r="598" spans="1:8" ht="15" customHeight="1">
      <c r="A598" s="207">
        <v>4621</v>
      </c>
      <c r="B598" s="496" t="s">
        <v>3785</v>
      </c>
      <c r="C598" s="496"/>
      <c r="D598" s="496"/>
      <c r="E598" s="496"/>
      <c r="F598" s="496"/>
      <c r="G598" s="496"/>
      <c r="H598" s="497"/>
    </row>
    <row r="599" spans="1:8" ht="15" customHeight="1">
      <c r="A599" s="207">
        <v>4622</v>
      </c>
      <c r="B599" s="496" t="s">
        <v>3051</v>
      </c>
      <c r="C599" s="496"/>
      <c r="D599" s="496"/>
      <c r="E599" s="496"/>
      <c r="F599" s="496"/>
      <c r="G599" s="496"/>
      <c r="H599" s="497"/>
    </row>
    <row r="600" spans="1:8" ht="15" customHeight="1">
      <c r="A600" s="207">
        <v>4623</v>
      </c>
      <c r="B600" s="496" t="s">
        <v>2798</v>
      </c>
      <c r="C600" s="496"/>
      <c r="D600" s="496"/>
      <c r="E600" s="496"/>
      <c r="F600" s="496"/>
      <c r="G600" s="496"/>
      <c r="H600" s="497"/>
    </row>
    <row r="601" spans="1:8" ht="15" customHeight="1">
      <c r="A601" s="207">
        <v>4624</v>
      </c>
      <c r="B601" s="496" t="s">
        <v>3281</v>
      </c>
      <c r="C601" s="496"/>
      <c r="D601" s="496"/>
      <c r="E601" s="496"/>
      <c r="F601" s="496"/>
      <c r="G601" s="496"/>
      <c r="H601" s="497"/>
    </row>
    <row r="602" spans="1:8" ht="15" customHeight="1">
      <c r="A602" s="207">
        <v>4631</v>
      </c>
      <c r="B602" s="496" t="s">
        <v>2875</v>
      </c>
      <c r="C602" s="496"/>
      <c r="D602" s="496"/>
      <c r="E602" s="496"/>
      <c r="F602" s="496"/>
      <c r="G602" s="496"/>
      <c r="H602" s="497"/>
    </row>
    <row r="603" spans="1:8" ht="15" customHeight="1">
      <c r="A603" s="207">
        <v>4632</v>
      </c>
      <c r="B603" s="496" t="s">
        <v>2486</v>
      </c>
      <c r="C603" s="496"/>
      <c r="D603" s="496"/>
      <c r="E603" s="496"/>
      <c r="F603" s="496"/>
      <c r="G603" s="496"/>
      <c r="H603" s="497"/>
    </row>
    <row r="604" spans="1:8" ht="15" customHeight="1">
      <c r="A604" s="207">
        <v>4633</v>
      </c>
      <c r="B604" s="496" t="s">
        <v>3906</v>
      </c>
      <c r="C604" s="496"/>
      <c r="D604" s="496"/>
      <c r="E604" s="496"/>
      <c r="F604" s="496"/>
      <c r="G604" s="496"/>
      <c r="H604" s="497"/>
    </row>
    <row r="605" spans="1:8" ht="15" customHeight="1">
      <c r="A605" s="207">
        <v>4634</v>
      </c>
      <c r="B605" s="496" t="s">
        <v>2567</v>
      </c>
      <c r="C605" s="496"/>
      <c r="D605" s="496"/>
      <c r="E605" s="496"/>
      <c r="F605" s="496"/>
      <c r="G605" s="496"/>
      <c r="H605" s="497"/>
    </row>
    <row r="606" spans="1:8" ht="15" customHeight="1">
      <c r="A606" s="207">
        <v>4635</v>
      </c>
      <c r="B606" s="496" t="s">
        <v>2389</v>
      </c>
      <c r="C606" s="496"/>
      <c r="D606" s="496"/>
      <c r="E606" s="496"/>
      <c r="F606" s="496"/>
      <c r="G606" s="496"/>
      <c r="H606" s="497"/>
    </row>
    <row r="607" spans="1:8" ht="15" customHeight="1">
      <c r="A607" s="207">
        <v>4636</v>
      </c>
      <c r="B607" s="496" t="s">
        <v>3349</v>
      </c>
      <c r="C607" s="496"/>
      <c r="D607" s="496"/>
      <c r="E607" s="496"/>
      <c r="F607" s="496"/>
      <c r="G607" s="496"/>
      <c r="H607" s="497"/>
    </row>
    <row r="608" spans="1:8" ht="15" customHeight="1">
      <c r="A608" s="207">
        <v>4637</v>
      </c>
      <c r="B608" s="496" t="s">
        <v>3387</v>
      </c>
      <c r="C608" s="496"/>
      <c r="D608" s="496"/>
      <c r="E608" s="496"/>
      <c r="F608" s="496"/>
      <c r="G608" s="496"/>
      <c r="H608" s="497"/>
    </row>
    <row r="609" spans="1:8" ht="15" customHeight="1">
      <c r="A609" s="207">
        <v>4638</v>
      </c>
      <c r="B609" s="496" t="s">
        <v>3697</v>
      </c>
      <c r="C609" s="496"/>
      <c r="D609" s="496"/>
      <c r="E609" s="496"/>
      <c r="F609" s="496"/>
      <c r="G609" s="496"/>
      <c r="H609" s="497"/>
    </row>
    <row r="610" spans="1:8" ht="15" customHeight="1">
      <c r="A610" s="207">
        <v>4639</v>
      </c>
      <c r="B610" s="496" t="s">
        <v>3790</v>
      </c>
      <c r="C610" s="496"/>
      <c r="D610" s="496"/>
      <c r="E610" s="496"/>
      <c r="F610" s="496"/>
      <c r="G610" s="496"/>
      <c r="H610" s="497"/>
    </row>
    <row r="611" spans="1:8" ht="15" customHeight="1">
      <c r="A611" s="207">
        <v>4641</v>
      </c>
      <c r="B611" s="496" t="s">
        <v>2041</v>
      </c>
      <c r="C611" s="496"/>
      <c r="D611" s="496"/>
      <c r="E611" s="496"/>
      <c r="F611" s="496"/>
      <c r="G611" s="496"/>
      <c r="H611" s="497"/>
    </row>
    <row r="612" spans="1:8" ht="15" customHeight="1">
      <c r="A612" s="207">
        <v>4642</v>
      </c>
      <c r="B612" s="496" t="s">
        <v>2908</v>
      </c>
      <c r="C612" s="496"/>
      <c r="D612" s="496"/>
      <c r="E612" s="496"/>
      <c r="F612" s="496"/>
      <c r="G612" s="496"/>
      <c r="H612" s="497"/>
    </row>
    <row r="613" spans="1:8" ht="15" customHeight="1">
      <c r="A613" s="207">
        <v>4643</v>
      </c>
      <c r="B613" s="496" t="s">
        <v>3467</v>
      </c>
      <c r="C613" s="496"/>
      <c r="D613" s="496"/>
      <c r="E613" s="496"/>
      <c r="F613" s="496"/>
      <c r="G613" s="496"/>
      <c r="H613" s="497"/>
    </row>
    <row r="614" spans="1:8" ht="15" customHeight="1">
      <c r="A614" s="207">
        <v>4644</v>
      </c>
      <c r="B614" s="496" t="s">
        <v>3637</v>
      </c>
      <c r="C614" s="496"/>
      <c r="D614" s="496"/>
      <c r="E614" s="496"/>
      <c r="F614" s="496"/>
      <c r="G614" s="496"/>
      <c r="H614" s="497"/>
    </row>
    <row r="615" spans="1:8" ht="15" customHeight="1">
      <c r="A615" s="207">
        <v>4645</v>
      </c>
      <c r="B615" s="496" t="s">
        <v>2413</v>
      </c>
      <c r="C615" s="496"/>
      <c r="D615" s="496"/>
      <c r="E615" s="496"/>
      <c r="F615" s="496"/>
      <c r="G615" s="496"/>
      <c r="H615" s="497"/>
    </row>
    <row r="616" spans="1:8" ht="15" customHeight="1">
      <c r="A616" s="207">
        <v>4646</v>
      </c>
      <c r="B616" s="496" t="s">
        <v>2471</v>
      </c>
      <c r="C616" s="496"/>
      <c r="D616" s="496"/>
      <c r="E616" s="496"/>
      <c r="F616" s="496"/>
      <c r="G616" s="496"/>
      <c r="H616" s="497"/>
    </row>
    <row r="617" spans="1:8" ht="15" customHeight="1">
      <c r="A617" s="207">
        <v>4647</v>
      </c>
      <c r="B617" s="496" t="s">
        <v>3622</v>
      </c>
      <c r="C617" s="496"/>
      <c r="D617" s="496"/>
      <c r="E617" s="496"/>
      <c r="F617" s="496"/>
      <c r="G617" s="496"/>
      <c r="H617" s="497"/>
    </row>
    <row r="618" spans="1:8" ht="15" customHeight="1">
      <c r="A618" s="207">
        <v>4648</v>
      </c>
      <c r="B618" s="496" t="s">
        <v>2297</v>
      </c>
      <c r="C618" s="496"/>
      <c r="D618" s="496"/>
      <c r="E618" s="496"/>
      <c r="F618" s="496"/>
      <c r="G618" s="496"/>
      <c r="H618" s="497"/>
    </row>
    <row r="619" spans="1:8" ht="15" customHeight="1">
      <c r="A619" s="207">
        <v>4649</v>
      </c>
      <c r="B619" s="496" t="s">
        <v>3413</v>
      </c>
      <c r="C619" s="496"/>
      <c r="D619" s="496"/>
      <c r="E619" s="496"/>
      <c r="F619" s="496"/>
      <c r="G619" s="496"/>
      <c r="H619" s="497"/>
    </row>
    <row r="620" spans="1:8" ht="15" customHeight="1">
      <c r="A620" s="207">
        <v>4651</v>
      </c>
      <c r="B620" s="496" t="s">
        <v>3607</v>
      </c>
      <c r="C620" s="496"/>
      <c r="D620" s="496"/>
      <c r="E620" s="496"/>
      <c r="F620" s="496"/>
      <c r="G620" s="496"/>
      <c r="H620" s="497"/>
    </row>
    <row r="621" spans="1:8" ht="15" customHeight="1">
      <c r="A621" s="207">
        <v>4652</v>
      </c>
      <c r="B621" s="496" t="s">
        <v>3801</v>
      </c>
      <c r="C621" s="496"/>
      <c r="D621" s="496"/>
      <c r="E621" s="496"/>
      <c r="F621" s="496"/>
      <c r="G621" s="496"/>
      <c r="H621" s="497"/>
    </row>
    <row r="622" spans="1:8" ht="15" customHeight="1">
      <c r="A622" s="207">
        <v>4661</v>
      </c>
      <c r="B622" s="496" t="s">
        <v>2837</v>
      </c>
      <c r="C622" s="496"/>
      <c r="D622" s="496"/>
      <c r="E622" s="496"/>
      <c r="F622" s="496"/>
      <c r="G622" s="496"/>
      <c r="H622" s="497"/>
    </row>
    <row r="623" spans="1:8" ht="15" customHeight="1">
      <c r="A623" s="207">
        <v>4662</v>
      </c>
      <c r="B623" s="496" t="s">
        <v>2296</v>
      </c>
      <c r="C623" s="496"/>
      <c r="D623" s="496"/>
      <c r="E623" s="496"/>
      <c r="F623" s="496"/>
      <c r="G623" s="496"/>
      <c r="H623" s="497"/>
    </row>
    <row r="624" spans="1:8" ht="15" customHeight="1">
      <c r="A624" s="207">
        <v>4663</v>
      </c>
      <c r="B624" s="496" t="s">
        <v>3561</v>
      </c>
      <c r="C624" s="496"/>
      <c r="D624" s="496"/>
      <c r="E624" s="496"/>
      <c r="F624" s="496"/>
      <c r="G624" s="496"/>
      <c r="H624" s="497"/>
    </row>
    <row r="625" spans="1:8" ht="15" customHeight="1">
      <c r="A625" s="207">
        <v>4664</v>
      </c>
      <c r="B625" s="496" t="s">
        <v>3940</v>
      </c>
      <c r="C625" s="496"/>
      <c r="D625" s="496"/>
      <c r="E625" s="496"/>
      <c r="F625" s="496"/>
      <c r="G625" s="496"/>
      <c r="H625" s="497"/>
    </row>
    <row r="626" spans="1:8" ht="15" customHeight="1">
      <c r="A626" s="207">
        <v>4665</v>
      </c>
      <c r="B626" s="496" t="s">
        <v>3052</v>
      </c>
      <c r="C626" s="496"/>
      <c r="D626" s="496"/>
      <c r="E626" s="496"/>
      <c r="F626" s="496"/>
      <c r="G626" s="496"/>
      <c r="H626" s="497"/>
    </row>
    <row r="627" spans="1:8" ht="15" customHeight="1">
      <c r="A627" s="207">
        <v>4666</v>
      </c>
      <c r="B627" s="496" t="s">
        <v>2703</v>
      </c>
      <c r="C627" s="496"/>
      <c r="D627" s="496"/>
      <c r="E627" s="496"/>
      <c r="F627" s="496"/>
      <c r="G627" s="496"/>
      <c r="H627" s="497"/>
    </row>
    <row r="628" spans="1:8" ht="15" customHeight="1">
      <c r="A628" s="207">
        <v>4669</v>
      </c>
      <c r="B628" s="496" t="s">
        <v>2525</v>
      </c>
      <c r="C628" s="496"/>
      <c r="D628" s="496"/>
      <c r="E628" s="496"/>
      <c r="F628" s="496"/>
      <c r="G628" s="496"/>
      <c r="H628" s="497"/>
    </row>
    <row r="629" spans="1:8" ht="15" customHeight="1">
      <c r="A629" s="207">
        <v>4671</v>
      </c>
      <c r="B629" s="496" t="s">
        <v>3834</v>
      </c>
      <c r="C629" s="496"/>
      <c r="D629" s="496"/>
      <c r="E629" s="496"/>
      <c r="F629" s="496"/>
      <c r="G629" s="496"/>
      <c r="H629" s="497"/>
    </row>
    <row r="630" spans="1:8" ht="15" customHeight="1">
      <c r="A630" s="207">
        <v>4672</v>
      </c>
      <c r="B630" s="496" t="s">
        <v>2487</v>
      </c>
      <c r="C630" s="496"/>
      <c r="D630" s="496"/>
      <c r="E630" s="496"/>
      <c r="F630" s="496"/>
      <c r="G630" s="496"/>
      <c r="H630" s="497"/>
    </row>
    <row r="631" spans="1:8" ht="15" customHeight="1">
      <c r="A631" s="207">
        <v>4673</v>
      </c>
      <c r="B631" s="496" t="s">
        <v>3742</v>
      </c>
      <c r="C631" s="496"/>
      <c r="D631" s="496"/>
      <c r="E631" s="496"/>
      <c r="F631" s="496"/>
      <c r="G631" s="496"/>
      <c r="H631" s="497"/>
    </row>
    <row r="632" spans="1:8" ht="15" customHeight="1">
      <c r="A632" s="207">
        <v>4674</v>
      </c>
      <c r="B632" s="496" t="s">
        <v>3980</v>
      </c>
      <c r="C632" s="496"/>
      <c r="D632" s="496"/>
      <c r="E632" s="496"/>
      <c r="F632" s="496"/>
      <c r="G632" s="496"/>
      <c r="H632" s="497"/>
    </row>
    <row r="633" spans="1:8" ht="15" customHeight="1">
      <c r="A633" s="207">
        <v>4675</v>
      </c>
      <c r="B633" s="496" t="s">
        <v>2390</v>
      </c>
      <c r="C633" s="496"/>
      <c r="D633" s="496"/>
      <c r="E633" s="496"/>
      <c r="F633" s="496"/>
      <c r="G633" s="496"/>
      <c r="H633" s="497"/>
    </row>
    <row r="634" spans="1:8" ht="15" customHeight="1">
      <c r="A634" s="207">
        <v>4676</v>
      </c>
      <c r="B634" s="496" t="s">
        <v>2431</v>
      </c>
      <c r="C634" s="496"/>
      <c r="D634" s="496"/>
      <c r="E634" s="496"/>
      <c r="F634" s="496"/>
      <c r="G634" s="496"/>
      <c r="H634" s="497"/>
    </row>
    <row r="635" spans="1:8" ht="15" customHeight="1">
      <c r="A635" s="207">
        <v>4677</v>
      </c>
      <c r="B635" s="496" t="s">
        <v>2337</v>
      </c>
      <c r="C635" s="496"/>
      <c r="D635" s="496"/>
      <c r="E635" s="496"/>
      <c r="F635" s="496"/>
      <c r="G635" s="496"/>
      <c r="H635" s="497"/>
    </row>
    <row r="636" spans="1:8" ht="15" customHeight="1">
      <c r="A636" s="207">
        <v>4690</v>
      </c>
      <c r="B636" s="496" t="s">
        <v>2284</v>
      </c>
      <c r="C636" s="496"/>
      <c r="D636" s="496"/>
      <c r="E636" s="496"/>
      <c r="F636" s="496"/>
      <c r="G636" s="496"/>
      <c r="H636" s="497"/>
    </row>
    <row r="637" spans="1:8" ht="15" customHeight="1">
      <c r="A637" s="207">
        <v>4711</v>
      </c>
      <c r="B637" s="496" t="s">
        <v>4004</v>
      </c>
      <c r="C637" s="496"/>
      <c r="D637" s="496"/>
      <c r="E637" s="496"/>
      <c r="F637" s="496"/>
      <c r="G637" s="496"/>
      <c r="H637" s="497"/>
    </row>
    <row r="638" spans="1:8" ht="15" customHeight="1">
      <c r="A638" s="207">
        <v>4719</v>
      </c>
      <c r="B638" s="496" t="s">
        <v>2745</v>
      </c>
      <c r="C638" s="496"/>
      <c r="D638" s="496"/>
      <c r="E638" s="496"/>
      <c r="F638" s="496"/>
      <c r="G638" s="496"/>
      <c r="H638" s="497"/>
    </row>
    <row r="639" spans="1:8" ht="15" customHeight="1">
      <c r="A639" s="207">
        <v>4721</v>
      </c>
      <c r="B639" s="496" t="s">
        <v>3677</v>
      </c>
      <c r="C639" s="496"/>
      <c r="D639" s="496"/>
      <c r="E639" s="496"/>
      <c r="F639" s="496"/>
      <c r="G639" s="496"/>
      <c r="H639" s="497"/>
    </row>
    <row r="640" spans="1:8" ht="15" customHeight="1">
      <c r="A640" s="207">
        <v>4722</v>
      </c>
      <c r="B640" s="496" t="s">
        <v>3026</v>
      </c>
      <c r="C640" s="496"/>
      <c r="D640" s="496"/>
      <c r="E640" s="496"/>
      <c r="F640" s="496"/>
      <c r="G640" s="496"/>
      <c r="H640" s="497"/>
    </row>
    <row r="641" spans="1:8" ht="15" customHeight="1">
      <c r="A641" s="207">
        <v>4723</v>
      </c>
      <c r="B641" s="496" t="s">
        <v>3848</v>
      </c>
      <c r="C641" s="496"/>
      <c r="D641" s="496"/>
      <c r="E641" s="496"/>
      <c r="F641" s="496"/>
      <c r="G641" s="496"/>
      <c r="H641" s="497"/>
    </row>
    <row r="642" spans="1:8" ht="15" customHeight="1">
      <c r="A642" s="207">
        <v>4724</v>
      </c>
      <c r="B642" s="496" t="s">
        <v>4050</v>
      </c>
      <c r="C642" s="496"/>
      <c r="D642" s="496"/>
      <c r="E642" s="496"/>
      <c r="F642" s="496"/>
      <c r="G642" s="496"/>
      <c r="H642" s="497"/>
    </row>
    <row r="643" spans="1:8" ht="15" customHeight="1">
      <c r="A643" s="207">
        <v>4725</v>
      </c>
      <c r="B643" s="496" t="s">
        <v>3560</v>
      </c>
      <c r="C643" s="496"/>
      <c r="D643" s="496"/>
      <c r="E643" s="496"/>
      <c r="F643" s="496"/>
      <c r="G643" s="496"/>
      <c r="H643" s="497"/>
    </row>
    <row r="644" spans="1:8" ht="15" customHeight="1">
      <c r="A644" s="207">
        <v>4726</v>
      </c>
      <c r="B644" s="496" t="s">
        <v>2956</v>
      </c>
      <c r="C644" s="496"/>
      <c r="D644" s="496"/>
      <c r="E644" s="496"/>
      <c r="F644" s="496"/>
      <c r="G644" s="496"/>
      <c r="H644" s="497"/>
    </row>
    <row r="645" spans="1:8" ht="15" customHeight="1">
      <c r="A645" s="207">
        <v>4729</v>
      </c>
      <c r="B645" s="496" t="s">
        <v>3111</v>
      </c>
      <c r="C645" s="496"/>
      <c r="D645" s="496"/>
      <c r="E645" s="496"/>
      <c r="F645" s="496"/>
      <c r="G645" s="496"/>
      <c r="H645" s="497"/>
    </row>
    <row r="646" spans="1:8" ht="15" customHeight="1">
      <c r="A646" s="207">
        <v>4730</v>
      </c>
      <c r="B646" s="496" t="s">
        <v>3064</v>
      </c>
      <c r="C646" s="496"/>
      <c r="D646" s="496"/>
      <c r="E646" s="496"/>
      <c r="F646" s="496"/>
      <c r="G646" s="496"/>
      <c r="H646" s="497"/>
    </row>
    <row r="647" spans="1:8" ht="15" customHeight="1">
      <c r="A647" s="207">
        <v>4741</v>
      </c>
      <c r="B647" s="496" t="s">
        <v>3987</v>
      </c>
      <c r="C647" s="496"/>
      <c r="D647" s="496"/>
      <c r="E647" s="496"/>
      <c r="F647" s="496"/>
      <c r="G647" s="496"/>
      <c r="H647" s="497"/>
    </row>
    <row r="648" spans="1:8" ht="15" customHeight="1">
      <c r="A648" s="207">
        <v>4742</v>
      </c>
      <c r="B648" s="496" t="s">
        <v>3061</v>
      </c>
      <c r="C648" s="496"/>
      <c r="D648" s="496"/>
      <c r="E648" s="496"/>
      <c r="F648" s="496"/>
      <c r="G648" s="496"/>
      <c r="H648" s="497"/>
    </row>
    <row r="649" spans="1:8" ht="15" customHeight="1">
      <c r="A649" s="207">
        <v>4743</v>
      </c>
      <c r="B649" s="496" t="s">
        <v>2930</v>
      </c>
      <c r="C649" s="496"/>
      <c r="D649" s="496"/>
      <c r="E649" s="496"/>
      <c r="F649" s="496"/>
      <c r="G649" s="496"/>
      <c r="H649" s="497"/>
    </row>
    <row r="650" spans="1:8" ht="15" customHeight="1">
      <c r="A650" s="207">
        <v>4751</v>
      </c>
      <c r="B650" s="496" t="s">
        <v>2775</v>
      </c>
      <c r="C650" s="496"/>
      <c r="D650" s="496"/>
      <c r="E650" s="496"/>
      <c r="F650" s="496"/>
      <c r="G650" s="496"/>
      <c r="H650" s="497"/>
    </row>
    <row r="651" spans="1:8" ht="15" customHeight="1">
      <c r="A651" s="207">
        <v>4752</v>
      </c>
      <c r="B651" s="496" t="s">
        <v>3893</v>
      </c>
      <c r="C651" s="496"/>
      <c r="D651" s="496"/>
      <c r="E651" s="496"/>
      <c r="F651" s="496"/>
      <c r="G651" s="496"/>
      <c r="H651" s="497"/>
    </row>
    <row r="652" spans="1:8" ht="15" customHeight="1">
      <c r="A652" s="207">
        <v>4753</v>
      </c>
      <c r="B652" s="496" t="s">
        <v>4026</v>
      </c>
      <c r="C652" s="496"/>
      <c r="D652" s="496"/>
      <c r="E652" s="496"/>
      <c r="F652" s="496"/>
      <c r="G652" s="496"/>
      <c r="H652" s="497"/>
    </row>
    <row r="653" spans="1:8" ht="15" customHeight="1">
      <c r="A653" s="207">
        <v>4754</v>
      </c>
      <c r="B653" s="496" t="s">
        <v>3905</v>
      </c>
      <c r="C653" s="496"/>
      <c r="D653" s="496"/>
      <c r="E653" s="496"/>
      <c r="F653" s="496"/>
      <c r="G653" s="496"/>
      <c r="H653" s="497"/>
    </row>
    <row r="654" spans="1:8" ht="15" customHeight="1">
      <c r="A654" s="207">
        <v>4759</v>
      </c>
      <c r="B654" s="496" t="s">
        <v>4063</v>
      </c>
      <c r="C654" s="496"/>
      <c r="D654" s="496"/>
      <c r="E654" s="496"/>
      <c r="F654" s="496"/>
      <c r="G654" s="496"/>
      <c r="H654" s="497"/>
    </row>
    <row r="655" spans="1:8" ht="15" customHeight="1">
      <c r="A655" s="207">
        <v>4761</v>
      </c>
      <c r="B655" s="496" t="s">
        <v>2749</v>
      </c>
      <c r="C655" s="496"/>
      <c r="D655" s="496"/>
      <c r="E655" s="496"/>
      <c r="F655" s="496"/>
      <c r="G655" s="496"/>
      <c r="H655" s="497"/>
    </row>
    <row r="656" spans="1:8" ht="15" customHeight="1">
      <c r="A656" s="207">
        <v>4762</v>
      </c>
      <c r="B656" s="496" t="s">
        <v>3986</v>
      </c>
      <c r="C656" s="496"/>
      <c r="D656" s="496"/>
      <c r="E656" s="496"/>
      <c r="F656" s="496"/>
      <c r="G656" s="496"/>
      <c r="H656" s="497"/>
    </row>
    <row r="657" spans="1:8" ht="15" customHeight="1">
      <c r="A657" s="207">
        <v>4763</v>
      </c>
      <c r="B657" s="496" t="s">
        <v>3019</v>
      </c>
      <c r="C657" s="496"/>
      <c r="D657" s="496"/>
      <c r="E657" s="496"/>
      <c r="F657" s="496"/>
      <c r="G657" s="496"/>
      <c r="H657" s="497"/>
    </row>
    <row r="658" spans="1:8" ht="15" customHeight="1">
      <c r="A658" s="207">
        <v>4764</v>
      </c>
      <c r="B658" s="496" t="s">
        <v>2880</v>
      </c>
      <c r="C658" s="496"/>
      <c r="D658" s="496"/>
      <c r="E658" s="496"/>
      <c r="F658" s="496"/>
      <c r="G658" s="496"/>
      <c r="H658" s="497"/>
    </row>
    <row r="659" spans="1:8" ht="15" customHeight="1">
      <c r="A659" s="207">
        <v>4765</v>
      </c>
      <c r="B659" s="496" t="s">
        <v>3711</v>
      </c>
      <c r="C659" s="496"/>
      <c r="D659" s="496"/>
      <c r="E659" s="496"/>
      <c r="F659" s="496"/>
      <c r="G659" s="496"/>
      <c r="H659" s="497"/>
    </row>
    <row r="660" spans="1:8" ht="15" customHeight="1">
      <c r="A660" s="207">
        <v>4771</v>
      </c>
      <c r="B660" s="496" t="s">
        <v>3577</v>
      </c>
      <c r="C660" s="496"/>
      <c r="D660" s="496"/>
      <c r="E660" s="496"/>
      <c r="F660" s="496"/>
      <c r="G660" s="496"/>
      <c r="H660" s="497"/>
    </row>
    <row r="661" spans="1:8" ht="15" customHeight="1">
      <c r="A661" s="207">
        <v>4772</v>
      </c>
      <c r="B661" s="496" t="s">
        <v>3280</v>
      </c>
      <c r="C661" s="496"/>
      <c r="D661" s="496"/>
      <c r="E661" s="496"/>
      <c r="F661" s="496"/>
      <c r="G661" s="496"/>
      <c r="H661" s="497"/>
    </row>
    <row r="662" spans="1:8" ht="15" customHeight="1">
      <c r="A662" s="207">
        <v>4773</v>
      </c>
      <c r="B662" s="496" t="s">
        <v>1223</v>
      </c>
      <c r="C662" s="496"/>
      <c r="D662" s="496"/>
      <c r="E662" s="496"/>
      <c r="F662" s="496"/>
      <c r="G662" s="496"/>
      <c r="H662" s="497"/>
    </row>
    <row r="663" spans="1:8" ht="15" customHeight="1">
      <c r="A663" s="207">
        <v>4774</v>
      </c>
      <c r="B663" s="496" t="s">
        <v>3353</v>
      </c>
      <c r="C663" s="496"/>
      <c r="D663" s="496"/>
      <c r="E663" s="496"/>
      <c r="F663" s="496"/>
      <c r="G663" s="496"/>
      <c r="H663" s="497"/>
    </row>
    <row r="664" spans="1:8" ht="15" customHeight="1">
      <c r="A664" s="207">
        <v>4775</v>
      </c>
      <c r="B664" s="496" t="s">
        <v>3916</v>
      </c>
      <c r="C664" s="496"/>
      <c r="D664" s="496"/>
      <c r="E664" s="496"/>
      <c r="F664" s="496"/>
      <c r="G664" s="496"/>
      <c r="H664" s="497"/>
    </row>
    <row r="665" spans="1:8" ht="24.95" customHeight="1">
      <c r="A665" s="207">
        <v>4776</v>
      </c>
      <c r="B665" s="496" t="s">
        <v>4166</v>
      </c>
      <c r="C665" s="496"/>
      <c r="D665" s="496"/>
      <c r="E665" s="496"/>
      <c r="F665" s="496"/>
      <c r="G665" s="496"/>
      <c r="H665" s="497"/>
    </row>
    <row r="666" spans="1:8" ht="15" customHeight="1">
      <c r="A666" s="207">
        <v>4777</v>
      </c>
      <c r="B666" s="496" t="s">
        <v>2885</v>
      </c>
      <c r="C666" s="496"/>
      <c r="D666" s="496"/>
      <c r="E666" s="496"/>
      <c r="F666" s="496"/>
      <c r="G666" s="496"/>
      <c r="H666" s="497"/>
    </row>
    <row r="667" spans="1:8" ht="15" customHeight="1">
      <c r="A667" s="207">
        <v>4778</v>
      </c>
      <c r="B667" s="496" t="s">
        <v>2882</v>
      </c>
      <c r="C667" s="496"/>
      <c r="D667" s="496"/>
      <c r="E667" s="496"/>
      <c r="F667" s="496"/>
      <c r="G667" s="496"/>
      <c r="H667" s="497"/>
    </row>
    <row r="668" spans="1:8" ht="15" customHeight="1">
      <c r="A668" s="207">
        <v>4779</v>
      </c>
      <c r="B668" s="496" t="s">
        <v>2859</v>
      </c>
      <c r="C668" s="496"/>
      <c r="D668" s="496"/>
      <c r="E668" s="496"/>
      <c r="F668" s="496"/>
      <c r="G668" s="496"/>
      <c r="H668" s="497"/>
    </row>
    <row r="669" spans="1:8" ht="15" customHeight="1">
      <c r="A669" s="207">
        <v>4781</v>
      </c>
      <c r="B669" s="496" t="s">
        <v>3863</v>
      </c>
      <c r="C669" s="496"/>
      <c r="D669" s="496"/>
      <c r="E669" s="496"/>
      <c r="F669" s="496"/>
      <c r="G669" s="496"/>
      <c r="H669" s="497"/>
    </row>
    <row r="670" spans="1:8" ht="15" customHeight="1">
      <c r="A670" s="207">
        <v>4782</v>
      </c>
      <c r="B670" s="496" t="s">
        <v>3726</v>
      </c>
      <c r="C670" s="496"/>
      <c r="D670" s="496"/>
      <c r="E670" s="496"/>
      <c r="F670" s="496"/>
      <c r="G670" s="496"/>
      <c r="H670" s="497"/>
    </row>
    <row r="671" spans="1:8" ht="15" customHeight="1">
      <c r="A671" s="207">
        <v>4789</v>
      </c>
      <c r="B671" s="496" t="s">
        <v>3537</v>
      </c>
      <c r="C671" s="496"/>
      <c r="D671" s="496"/>
      <c r="E671" s="496"/>
      <c r="F671" s="496"/>
      <c r="G671" s="496"/>
      <c r="H671" s="497"/>
    </row>
    <row r="672" spans="1:8" ht="15" customHeight="1">
      <c r="A672" s="207">
        <v>4791</v>
      </c>
      <c r="B672" s="496" t="s">
        <v>3134</v>
      </c>
      <c r="C672" s="496"/>
      <c r="D672" s="496"/>
      <c r="E672" s="496"/>
      <c r="F672" s="496"/>
      <c r="G672" s="496"/>
      <c r="H672" s="497"/>
    </row>
    <row r="673" spans="1:8" ht="15" customHeight="1">
      <c r="A673" s="207">
        <v>4799</v>
      </c>
      <c r="B673" s="496" t="s">
        <v>3613</v>
      </c>
      <c r="C673" s="496"/>
      <c r="D673" s="496"/>
      <c r="E673" s="496"/>
      <c r="F673" s="496"/>
      <c r="G673" s="496"/>
      <c r="H673" s="497"/>
    </row>
    <row r="674" spans="1:8" ht="15" customHeight="1">
      <c r="A674" s="207">
        <v>4910</v>
      </c>
      <c r="B674" s="496" t="s">
        <v>3104</v>
      </c>
      <c r="C674" s="496"/>
      <c r="D674" s="496"/>
      <c r="E674" s="496"/>
      <c r="F674" s="496"/>
      <c r="G674" s="496"/>
      <c r="H674" s="497"/>
    </row>
    <row r="675" spans="1:8" ht="15" customHeight="1">
      <c r="A675" s="207">
        <v>4920</v>
      </c>
      <c r="B675" s="496" t="s">
        <v>2568</v>
      </c>
      <c r="C675" s="496"/>
      <c r="D675" s="496"/>
      <c r="E675" s="496"/>
      <c r="F675" s="496"/>
      <c r="G675" s="496"/>
      <c r="H675" s="497"/>
    </row>
    <row r="676" spans="1:8" ht="15" customHeight="1">
      <c r="A676" s="207">
        <v>4931</v>
      </c>
      <c r="B676" s="496" t="s">
        <v>2473</v>
      </c>
      <c r="C676" s="496"/>
      <c r="D676" s="496"/>
      <c r="E676" s="496"/>
      <c r="F676" s="496"/>
      <c r="G676" s="496"/>
      <c r="H676" s="497"/>
    </row>
    <row r="677" spans="1:8" ht="15" customHeight="1">
      <c r="A677" s="207">
        <v>4932</v>
      </c>
      <c r="B677" s="496" t="s">
        <v>1940</v>
      </c>
      <c r="C677" s="496"/>
      <c r="D677" s="496"/>
      <c r="E677" s="496"/>
      <c r="F677" s="496"/>
      <c r="G677" s="496"/>
      <c r="H677" s="497"/>
    </row>
    <row r="678" spans="1:8" ht="15" customHeight="1">
      <c r="A678" s="207">
        <v>4939</v>
      </c>
      <c r="B678" s="496" t="s">
        <v>2329</v>
      </c>
      <c r="C678" s="496"/>
      <c r="D678" s="496"/>
      <c r="E678" s="496"/>
      <c r="F678" s="496"/>
      <c r="G678" s="496"/>
      <c r="H678" s="497"/>
    </row>
    <row r="679" spans="1:8" ht="15" customHeight="1">
      <c r="A679" s="207">
        <v>4941</v>
      </c>
      <c r="B679" s="496" t="s">
        <v>1904</v>
      </c>
      <c r="C679" s="496"/>
      <c r="D679" s="496"/>
      <c r="E679" s="496"/>
      <c r="F679" s="496"/>
      <c r="G679" s="496"/>
      <c r="H679" s="497"/>
    </row>
    <row r="680" spans="1:8" ht="15" customHeight="1">
      <c r="A680" s="207">
        <v>4942</v>
      </c>
      <c r="B680" s="496" t="s">
        <v>1800</v>
      </c>
      <c r="C680" s="496"/>
      <c r="D680" s="496"/>
      <c r="E680" s="496"/>
      <c r="F680" s="496"/>
      <c r="G680" s="496"/>
      <c r="H680" s="497"/>
    </row>
    <row r="681" spans="1:8" ht="15" customHeight="1">
      <c r="A681" s="207">
        <v>4950</v>
      </c>
      <c r="B681" s="496" t="s">
        <v>1854</v>
      </c>
      <c r="C681" s="496"/>
      <c r="D681" s="496"/>
      <c r="E681" s="496"/>
      <c r="F681" s="496"/>
      <c r="G681" s="496"/>
      <c r="H681" s="497"/>
    </row>
    <row r="682" spans="1:8" ht="15" customHeight="1">
      <c r="A682" s="207">
        <v>5010</v>
      </c>
      <c r="B682" s="496" t="s">
        <v>2203</v>
      </c>
      <c r="C682" s="496"/>
      <c r="D682" s="496"/>
      <c r="E682" s="496"/>
      <c r="F682" s="496"/>
      <c r="G682" s="496"/>
      <c r="H682" s="497"/>
    </row>
    <row r="683" spans="1:8" ht="15" customHeight="1">
      <c r="A683" s="207">
        <v>5020</v>
      </c>
      <c r="B683" s="496" t="s">
        <v>2112</v>
      </c>
      <c r="C683" s="496"/>
      <c r="D683" s="496"/>
      <c r="E683" s="496"/>
      <c r="F683" s="496"/>
      <c r="G683" s="496"/>
      <c r="H683" s="497"/>
    </row>
    <row r="684" spans="1:8" ht="15" customHeight="1">
      <c r="A684" s="207">
        <v>5030</v>
      </c>
      <c r="B684" s="496" t="s">
        <v>3253</v>
      </c>
      <c r="C684" s="496"/>
      <c r="D684" s="496"/>
      <c r="E684" s="496"/>
      <c r="F684" s="496"/>
      <c r="G684" s="496"/>
      <c r="H684" s="497"/>
    </row>
    <row r="685" spans="1:8" ht="15" customHeight="1">
      <c r="A685" s="207">
        <v>5040</v>
      </c>
      <c r="B685" s="496" t="s">
        <v>3128</v>
      </c>
      <c r="C685" s="496"/>
      <c r="D685" s="496"/>
      <c r="E685" s="496"/>
      <c r="F685" s="496"/>
      <c r="G685" s="496"/>
      <c r="H685" s="497"/>
    </row>
    <row r="686" spans="1:8" ht="15" customHeight="1">
      <c r="A686" s="207">
        <v>5110</v>
      </c>
      <c r="B686" s="496" t="s">
        <v>2502</v>
      </c>
      <c r="C686" s="496"/>
      <c r="D686" s="496"/>
      <c r="E686" s="496"/>
      <c r="F686" s="496"/>
      <c r="G686" s="496"/>
      <c r="H686" s="497"/>
    </row>
    <row r="687" spans="1:8" ht="15" customHeight="1">
      <c r="A687" s="207">
        <v>5121</v>
      </c>
      <c r="B687" s="496" t="s">
        <v>2376</v>
      </c>
      <c r="C687" s="496"/>
      <c r="D687" s="496"/>
      <c r="E687" s="496"/>
      <c r="F687" s="496"/>
      <c r="G687" s="496"/>
      <c r="H687" s="497"/>
    </row>
    <row r="688" spans="1:8" ht="15" customHeight="1">
      <c r="A688" s="207">
        <v>5122</v>
      </c>
      <c r="B688" s="496" t="s">
        <v>1798</v>
      </c>
      <c r="C688" s="496"/>
      <c r="D688" s="496"/>
      <c r="E688" s="496"/>
      <c r="F688" s="496"/>
      <c r="G688" s="496"/>
      <c r="H688" s="497"/>
    </row>
    <row r="689" spans="1:8" ht="15" customHeight="1">
      <c r="A689" s="207">
        <v>5210</v>
      </c>
      <c r="B689" s="496" t="s">
        <v>2186</v>
      </c>
      <c r="C689" s="496"/>
      <c r="D689" s="496"/>
      <c r="E689" s="496"/>
      <c r="F689" s="496"/>
      <c r="G689" s="496"/>
      <c r="H689" s="497"/>
    </row>
    <row r="690" spans="1:8" ht="15" customHeight="1">
      <c r="A690" s="207">
        <v>5221</v>
      </c>
      <c r="B690" s="496" t="s">
        <v>3327</v>
      </c>
      <c r="C690" s="496"/>
      <c r="D690" s="496"/>
      <c r="E690" s="496"/>
      <c r="F690" s="496"/>
      <c r="G690" s="496"/>
      <c r="H690" s="497"/>
    </row>
    <row r="691" spans="1:8" ht="15" customHeight="1">
      <c r="A691" s="207">
        <v>5222</v>
      </c>
      <c r="B691" s="496" t="s">
        <v>3299</v>
      </c>
      <c r="C691" s="496"/>
      <c r="D691" s="496"/>
      <c r="E691" s="496"/>
      <c r="F691" s="496"/>
      <c r="G691" s="496"/>
      <c r="H691" s="497"/>
    </row>
    <row r="692" spans="1:8" ht="15" customHeight="1">
      <c r="A692" s="207">
        <v>5223</v>
      </c>
      <c r="B692" s="496" t="s">
        <v>3328</v>
      </c>
      <c r="C692" s="496"/>
      <c r="D692" s="496"/>
      <c r="E692" s="496"/>
      <c r="F692" s="496"/>
      <c r="G692" s="496"/>
      <c r="H692" s="497"/>
    </row>
    <row r="693" spans="1:8" ht="15" customHeight="1">
      <c r="A693" s="207">
        <v>5224</v>
      </c>
      <c r="B693" s="496" t="s">
        <v>1610</v>
      </c>
      <c r="C693" s="496"/>
      <c r="D693" s="496"/>
      <c r="E693" s="496"/>
      <c r="F693" s="496"/>
      <c r="G693" s="496"/>
      <c r="H693" s="497"/>
    </row>
    <row r="694" spans="1:8" ht="15" customHeight="1">
      <c r="A694" s="207">
        <v>5229</v>
      </c>
      <c r="B694" s="496" t="s">
        <v>2996</v>
      </c>
      <c r="C694" s="496"/>
      <c r="D694" s="496"/>
      <c r="E694" s="496"/>
      <c r="F694" s="496"/>
      <c r="G694" s="496"/>
      <c r="H694" s="497"/>
    </row>
    <row r="695" spans="1:8" ht="15" customHeight="1">
      <c r="A695" s="207">
        <v>5310</v>
      </c>
      <c r="B695" s="496" t="s">
        <v>3397</v>
      </c>
      <c r="C695" s="496"/>
      <c r="D695" s="496"/>
      <c r="E695" s="496"/>
      <c r="F695" s="496"/>
      <c r="G695" s="496"/>
      <c r="H695" s="497"/>
    </row>
    <row r="696" spans="1:8" ht="15" customHeight="1">
      <c r="A696" s="207">
        <v>5320</v>
      </c>
      <c r="B696" s="496" t="s">
        <v>3562</v>
      </c>
      <c r="C696" s="496"/>
      <c r="D696" s="496"/>
      <c r="E696" s="496"/>
      <c r="F696" s="496"/>
      <c r="G696" s="496"/>
      <c r="H696" s="497"/>
    </row>
    <row r="697" spans="1:8" ht="15" customHeight="1">
      <c r="A697" s="207">
        <v>5510</v>
      </c>
      <c r="B697" s="496" t="s">
        <v>2530</v>
      </c>
      <c r="C697" s="496"/>
      <c r="D697" s="496"/>
      <c r="E697" s="496"/>
      <c r="F697" s="496"/>
      <c r="G697" s="496"/>
      <c r="H697" s="497"/>
    </row>
    <row r="698" spans="1:8" ht="15" customHeight="1">
      <c r="A698" s="207">
        <v>5520</v>
      </c>
      <c r="B698" s="496" t="s">
        <v>3154</v>
      </c>
      <c r="C698" s="496"/>
      <c r="D698" s="496"/>
      <c r="E698" s="496"/>
      <c r="F698" s="496"/>
      <c r="G698" s="496"/>
      <c r="H698" s="497"/>
    </row>
    <row r="699" spans="1:8" ht="15" customHeight="1">
      <c r="A699" s="207">
        <v>5530</v>
      </c>
      <c r="B699" s="496" t="s">
        <v>2143</v>
      </c>
      <c r="C699" s="496"/>
      <c r="D699" s="496"/>
      <c r="E699" s="496"/>
      <c r="F699" s="496"/>
      <c r="G699" s="496"/>
      <c r="H699" s="497"/>
    </row>
    <row r="700" spans="1:8" ht="15" customHeight="1">
      <c r="A700" s="207">
        <v>5590</v>
      </c>
      <c r="B700" s="496" t="s">
        <v>2078</v>
      </c>
      <c r="C700" s="496"/>
      <c r="D700" s="496"/>
      <c r="E700" s="496"/>
      <c r="F700" s="496"/>
      <c r="G700" s="496"/>
      <c r="H700" s="497"/>
    </row>
    <row r="701" spans="1:8" ht="15" customHeight="1">
      <c r="A701" s="207">
        <v>5610</v>
      </c>
      <c r="B701" s="496" t="s">
        <v>3745</v>
      </c>
      <c r="C701" s="496"/>
      <c r="D701" s="496"/>
      <c r="E701" s="496"/>
      <c r="F701" s="496"/>
      <c r="G701" s="496"/>
      <c r="H701" s="497"/>
    </row>
    <row r="702" spans="1:8" ht="15" customHeight="1">
      <c r="A702" s="207">
        <v>5621</v>
      </c>
      <c r="B702" s="496" t="s">
        <v>1876</v>
      </c>
      <c r="C702" s="496"/>
      <c r="D702" s="496"/>
      <c r="E702" s="496"/>
      <c r="F702" s="496"/>
      <c r="G702" s="496"/>
      <c r="H702" s="497"/>
    </row>
    <row r="703" spans="1:8" ht="15" customHeight="1">
      <c r="A703" s="207">
        <v>5629</v>
      </c>
      <c r="B703" s="496" t="s">
        <v>3292</v>
      </c>
      <c r="C703" s="496"/>
      <c r="D703" s="496"/>
      <c r="E703" s="496"/>
      <c r="F703" s="496"/>
      <c r="G703" s="496"/>
      <c r="H703" s="497"/>
    </row>
    <row r="704" spans="1:8" ht="15" customHeight="1">
      <c r="A704" s="207">
        <v>5630</v>
      </c>
      <c r="B704" s="496" t="s">
        <v>3029</v>
      </c>
      <c r="C704" s="496"/>
      <c r="D704" s="496"/>
      <c r="E704" s="496"/>
      <c r="F704" s="496"/>
      <c r="G704" s="496"/>
      <c r="H704" s="497"/>
    </row>
    <row r="705" spans="1:8" ht="15" customHeight="1">
      <c r="A705" s="207">
        <v>5811</v>
      </c>
      <c r="B705" s="496" t="s">
        <v>1705</v>
      </c>
      <c r="C705" s="496"/>
      <c r="D705" s="496"/>
      <c r="E705" s="496"/>
      <c r="F705" s="496"/>
      <c r="G705" s="496"/>
      <c r="H705" s="497"/>
    </row>
    <row r="706" spans="1:8" ht="15" customHeight="1">
      <c r="A706" s="207">
        <v>5812</v>
      </c>
      <c r="B706" s="496" t="s">
        <v>3243</v>
      </c>
      <c r="C706" s="496"/>
      <c r="D706" s="496"/>
      <c r="E706" s="496"/>
      <c r="F706" s="496"/>
      <c r="G706" s="496"/>
      <c r="H706" s="497"/>
    </row>
    <row r="707" spans="1:8" ht="15" customHeight="1">
      <c r="A707" s="207">
        <v>5813</v>
      </c>
      <c r="B707" s="496" t="s">
        <v>1706</v>
      </c>
      <c r="C707" s="496"/>
      <c r="D707" s="496"/>
      <c r="E707" s="496"/>
      <c r="F707" s="496"/>
      <c r="G707" s="496"/>
      <c r="H707" s="497"/>
    </row>
    <row r="708" spans="1:8" ht="15" customHeight="1">
      <c r="A708" s="207">
        <v>5814</v>
      </c>
      <c r="B708" s="496" t="s">
        <v>3210</v>
      </c>
      <c r="C708" s="496"/>
      <c r="D708" s="496"/>
      <c r="E708" s="496"/>
      <c r="F708" s="496"/>
      <c r="G708" s="496"/>
      <c r="H708" s="497"/>
    </row>
    <row r="709" spans="1:8" ht="15" customHeight="1">
      <c r="A709" s="207">
        <v>5819</v>
      </c>
      <c r="B709" s="496" t="s">
        <v>2644</v>
      </c>
      <c r="C709" s="496"/>
      <c r="D709" s="496"/>
      <c r="E709" s="496"/>
      <c r="F709" s="496"/>
      <c r="G709" s="496"/>
      <c r="H709" s="497"/>
    </row>
    <row r="710" spans="1:8" ht="15" customHeight="1">
      <c r="A710" s="207">
        <v>5821</v>
      </c>
      <c r="B710" s="496" t="s">
        <v>2590</v>
      </c>
      <c r="C710" s="496"/>
      <c r="D710" s="496"/>
      <c r="E710" s="496"/>
      <c r="F710" s="496"/>
      <c r="G710" s="496"/>
      <c r="H710" s="497"/>
    </row>
    <row r="711" spans="1:8" ht="15" customHeight="1">
      <c r="A711" s="207">
        <v>5829</v>
      </c>
      <c r="B711" s="496" t="s">
        <v>1979</v>
      </c>
      <c r="C711" s="496"/>
      <c r="D711" s="496"/>
      <c r="E711" s="496"/>
      <c r="F711" s="496"/>
      <c r="G711" s="496"/>
      <c r="H711" s="497"/>
    </row>
    <row r="712" spans="1:8" ht="15" customHeight="1">
      <c r="A712" s="207">
        <v>5911</v>
      </c>
      <c r="B712" s="496" t="s">
        <v>2733</v>
      </c>
      <c r="C712" s="496"/>
      <c r="D712" s="496"/>
      <c r="E712" s="496"/>
      <c r="F712" s="496"/>
      <c r="G712" s="496"/>
      <c r="H712" s="497"/>
    </row>
    <row r="713" spans="1:8" ht="15" customHeight="1">
      <c r="A713" s="207">
        <v>5912</v>
      </c>
      <c r="B713" s="496" t="s">
        <v>3235</v>
      </c>
      <c r="C713" s="496"/>
      <c r="D713" s="496"/>
      <c r="E713" s="496"/>
      <c r="F713" s="496"/>
      <c r="G713" s="496"/>
      <c r="H713" s="497"/>
    </row>
    <row r="714" spans="1:8" ht="15" customHeight="1">
      <c r="A714" s="207">
        <v>5913</v>
      </c>
      <c r="B714" s="496" t="s">
        <v>2738</v>
      </c>
      <c r="C714" s="496"/>
      <c r="D714" s="496"/>
      <c r="E714" s="496"/>
      <c r="F714" s="496"/>
      <c r="G714" s="496"/>
      <c r="H714" s="497"/>
    </row>
    <row r="715" spans="1:8" ht="15" customHeight="1">
      <c r="A715" s="207">
        <v>5914</v>
      </c>
      <c r="B715" s="496" t="s">
        <v>2142</v>
      </c>
      <c r="C715" s="496"/>
      <c r="D715" s="496"/>
      <c r="E715" s="496"/>
      <c r="F715" s="496"/>
      <c r="G715" s="496"/>
      <c r="H715" s="497"/>
    </row>
    <row r="716" spans="1:8" ht="15" customHeight="1">
      <c r="A716" s="207">
        <v>5920</v>
      </c>
      <c r="B716" s="496" t="s">
        <v>3642</v>
      </c>
      <c r="C716" s="496"/>
      <c r="D716" s="496"/>
      <c r="E716" s="496"/>
      <c r="F716" s="496"/>
      <c r="G716" s="496"/>
      <c r="H716" s="497"/>
    </row>
    <row r="717" spans="1:8" ht="15" customHeight="1">
      <c r="A717" s="207">
        <v>6010</v>
      </c>
      <c r="B717" s="496" t="s">
        <v>2049</v>
      </c>
      <c r="C717" s="496"/>
      <c r="D717" s="496"/>
      <c r="E717" s="496"/>
      <c r="F717" s="496"/>
      <c r="G717" s="496"/>
      <c r="H717" s="497"/>
    </row>
    <row r="718" spans="1:8" ht="15" customHeight="1">
      <c r="A718" s="207">
        <v>6020</v>
      </c>
      <c r="B718" s="496" t="s">
        <v>2157</v>
      </c>
      <c r="C718" s="496"/>
      <c r="D718" s="496"/>
      <c r="E718" s="496"/>
      <c r="F718" s="496"/>
      <c r="G718" s="496"/>
      <c r="H718" s="497"/>
    </row>
    <row r="719" spans="1:8" ht="15" customHeight="1">
      <c r="A719" s="207">
        <v>6110</v>
      </c>
      <c r="B719" s="496" t="s">
        <v>2888</v>
      </c>
      <c r="C719" s="496"/>
      <c r="D719" s="496"/>
      <c r="E719" s="496"/>
      <c r="F719" s="496"/>
      <c r="G719" s="496"/>
      <c r="H719" s="497"/>
    </row>
    <row r="720" spans="1:8" ht="15" customHeight="1">
      <c r="A720" s="207">
        <v>6120</v>
      </c>
      <c r="B720" s="496" t="s">
        <v>2933</v>
      </c>
      <c r="C720" s="496"/>
      <c r="D720" s="496"/>
      <c r="E720" s="496"/>
      <c r="F720" s="496"/>
      <c r="G720" s="496"/>
      <c r="H720" s="497"/>
    </row>
    <row r="721" spans="1:8" ht="15" customHeight="1">
      <c r="A721" s="207">
        <v>6130</v>
      </c>
      <c r="B721" s="496" t="s">
        <v>2342</v>
      </c>
      <c r="C721" s="496"/>
      <c r="D721" s="496"/>
      <c r="E721" s="496"/>
      <c r="F721" s="496"/>
      <c r="G721" s="496"/>
      <c r="H721" s="497"/>
    </row>
    <row r="722" spans="1:8" ht="15" customHeight="1">
      <c r="A722" s="207">
        <v>6190</v>
      </c>
      <c r="B722" s="496" t="s">
        <v>2287</v>
      </c>
      <c r="C722" s="496"/>
      <c r="D722" s="496"/>
      <c r="E722" s="496"/>
      <c r="F722" s="496"/>
      <c r="G722" s="496"/>
      <c r="H722" s="497"/>
    </row>
    <row r="723" spans="1:8" ht="15" customHeight="1">
      <c r="A723" s="207">
        <v>6201</v>
      </c>
      <c r="B723" s="496" t="s">
        <v>2494</v>
      </c>
      <c r="C723" s="496"/>
      <c r="D723" s="496"/>
      <c r="E723" s="496"/>
      <c r="F723" s="496"/>
      <c r="G723" s="496"/>
      <c r="H723" s="497"/>
    </row>
    <row r="724" spans="1:8" ht="15" customHeight="1">
      <c r="A724" s="207">
        <v>6202</v>
      </c>
      <c r="B724" s="496" t="s">
        <v>2822</v>
      </c>
      <c r="C724" s="496"/>
      <c r="D724" s="496"/>
      <c r="E724" s="496"/>
      <c r="F724" s="496"/>
      <c r="G724" s="496"/>
      <c r="H724" s="497"/>
    </row>
    <row r="725" spans="1:8" ht="15" customHeight="1">
      <c r="A725" s="207">
        <v>6203</v>
      </c>
      <c r="B725" s="496" t="s">
        <v>3103</v>
      </c>
      <c r="C725" s="496"/>
      <c r="D725" s="496"/>
      <c r="E725" s="496"/>
      <c r="F725" s="496"/>
      <c r="G725" s="496"/>
      <c r="H725" s="497"/>
    </row>
    <row r="726" spans="1:8" ht="15" customHeight="1">
      <c r="A726" s="207">
        <v>6209</v>
      </c>
      <c r="B726" s="496" t="s">
        <v>3806</v>
      </c>
      <c r="C726" s="496"/>
      <c r="D726" s="496"/>
      <c r="E726" s="496"/>
      <c r="F726" s="496"/>
      <c r="G726" s="496"/>
      <c r="H726" s="497"/>
    </row>
    <row r="727" spans="1:8" ht="15" customHeight="1">
      <c r="A727" s="207">
        <v>6311</v>
      </c>
      <c r="B727" s="496" t="s">
        <v>3680</v>
      </c>
      <c r="C727" s="496"/>
      <c r="D727" s="496"/>
      <c r="E727" s="496"/>
      <c r="F727" s="496"/>
      <c r="G727" s="496"/>
      <c r="H727" s="497"/>
    </row>
    <row r="728" spans="1:8" ht="15" customHeight="1">
      <c r="A728" s="207">
        <v>6312</v>
      </c>
      <c r="B728" s="496" t="s">
        <v>1809</v>
      </c>
      <c r="C728" s="496"/>
      <c r="D728" s="496"/>
      <c r="E728" s="496"/>
      <c r="F728" s="496"/>
      <c r="G728" s="496"/>
      <c r="H728" s="497"/>
    </row>
    <row r="729" spans="1:8" ht="15" customHeight="1">
      <c r="A729" s="207">
        <v>6391</v>
      </c>
      <c r="B729" s="496" t="s">
        <v>2090</v>
      </c>
      <c r="C729" s="496"/>
      <c r="D729" s="496"/>
      <c r="E729" s="496"/>
      <c r="F729" s="496"/>
      <c r="G729" s="496"/>
      <c r="H729" s="497"/>
    </row>
    <row r="730" spans="1:8" ht="15" customHeight="1">
      <c r="A730" s="207">
        <v>6399</v>
      </c>
      <c r="B730" s="496" t="s">
        <v>3293</v>
      </c>
      <c r="C730" s="496"/>
      <c r="D730" s="496"/>
      <c r="E730" s="496"/>
      <c r="F730" s="496"/>
      <c r="G730" s="496"/>
      <c r="H730" s="497"/>
    </row>
    <row r="731" spans="1:8" ht="15" customHeight="1">
      <c r="A731" s="207">
        <v>6411</v>
      </c>
      <c r="B731" s="496" t="s">
        <v>2370</v>
      </c>
      <c r="C731" s="496"/>
      <c r="D731" s="496"/>
      <c r="E731" s="496"/>
      <c r="F731" s="496"/>
      <c r="G731" s="496"/>
      <c r="H731" s="497"/>
    </row>
    <row r="732" spans="1:8" ht="15" customHeight="1">
      <c r="A732" s="207">
        <v>6419</v>
      </c>
      <c r="B732" s="496" t="s">
        <v>2722</v>
      </c>
      <c r="C732" s="496"/>
      <c r="D732" s="496"/>
      <c r="E732" s="496"/>
      <c r="F732" s="496"/>
      <c r="G732" s="496"/>
      <c r="H732" s="497"/>
    </row>
    <row r="733" spans="1:8" ht="15" customHeight="1">
      <c r="A733" s="207">
        <v>6420</v>
      </c>
      <c r="B733" s="496" t="s">
        <v>2677</v>
      </c>
      <c r="C733" s="496"/>
      <c r="D733" s="496"/>
      <c r="E733" s="496"/>
      <c r="F733" s="496"/>
      <c r="G733" s="496"/>
      <c r="H733" s="497"/>
    </row>
    <row r="734" spans="1:8" ht="15" customHeight="1">
      <c r="A734" s="207">
        <v>6430</v>
      </c>
      <c r="B734" s="496" t="s">
        <v>3774</v>
      </c>
      <c r="C734" s="496"/>
      <c r="D734" s="496"/>
      <c r="E734" s="496"/>
      <c r="F734" s="496"/>
      <c r="G734" s="496"/>
      <c r="H734" s="497"/>
    </row>
    <row r="735" spans="1:8" ht="15" customHeight="1">
      <c r="A735" s="207">
        <v>6491</v>
      </c>
      <c r="B735" s="496" t="s">
        <v>1806</v>
      </c>
      <c r="C735" s="496"/>
      <c r="D735" s="496"/>
      <c r="E735" s="496"/>
      <c r="F735" s="496"/>
      <c r="G735" s="496"/>
      <c r="H735" s="497"/>
    </row>
    <row r="736" spans="1:8" ht="15" customHeight="1">
      <c r="A736" s="207">
        <v>6492</v>
      </c>
      <c r="B736" s="496" t="s">
        <v>2033</v>
      </c>
      <c r="C736" s="496"/>
      <c r="D736" s="496"/>
      <c r="E736" s="496"/>
      <c r="F736" s="496"/>
      <c r="G736" s="496"/>
      <c r="H736" s="497"/>
    </row>
    <row r="737" spans="1:8" ht="15" customHeight="1">
      <c r="A737" s="207">
        <v>6499</v>
      </c>
      <c r="B737" s="496" t="s">
        <v>3888</v>
      </c>
      <c r="C737" s="496"/>
      <c r="D737" s="496"/>
      <c r="E737" s="496"/>
      <c r="F737" s="496"/>
      <c r="G737" s="496"/>
      <c r="H737" s="497"/>
    </row>
    <row r="738" spans="1:8" ht="15" customHeight="1">
      <c r="A738" s="207">
        <v>6511</v>
      </c>
      <c r="B738" s="496" t="s">
        <v>2259</v>
      </c>
      <c r="C738" s="496"/>
      <c r="D738" s="496"/>
      <c r="E738" s="496"/>
      <c r="F738" s="496"/>
      <c r="G738" s="496"/>
      <c r="H738" s="497"/>
    </row>
    <row r="739" spans="1:8" ht="15" customHeight="1">
      <c r="A739" s="207">
        <v>6512</v>
      </c>
      <c r="B739" s="496" t="s">
        <v>1727</v>
      </c>
      <c r="C739" s="496"/>
      <c r="D739" s="496"/>
      <c r="E739" s="496"/>
      <c r="F739" s="496"/>
      <c r="G739" s="496"/>
      <c r="H739" s="497"/>
    </row>
    <row r="740" spans="1:8" ht="15" customHeight="1">
      <c r="A740" s="207">
        <v>6520</v>
      </c>
      <c r="B740" s="496" t="s">
        <v>1455</v>
      </c>
      <c r="C740" s="496"/>
      <c r="D740" s="496"/>
      <c r="E740" s="496"/>
      <c r="F740" s="496"/>
      <c r="G740" s="496"/>
      <c r="H740" s="497"/>
    </row>
    <row r="741" spans="1:8" ht="15" customHeight="1">
      <c r="A741" s="207">
        <v>6530</v>
      </c>
      <c r="B741" s="496" t="s">
        <v>1787</v>
      </c>
      <c r="C741" s="496"/>
      <c r="D741" s="496"/>
      <c r="E741" s="496"/>
      <c r="F741" s="496"/>
      <c r="G741" s="496"/>
      <c r="H741" s="497"/>
    </row>
    <row r="742" spans="1:8" ht="15" customHeight="1">
      <c r="A742" s="207">
        <v>6611</v>
      </c>
      <c r="B742" s="496" t="s">
        <v>2794</v>
      </c>
      <c r="C742" s="496"/>
      <c r="D742" s="496"/>
      <c r="E742" s="496"/>
      <c r="F742" s="496"/>
      <c r="G742" s="496"/>
      <c r="H742" s="497"/>
    </row>
    <row r="743" spans="1:8" ht="15" customHeight="1">
      <c r="A743" s="207">
        <v>6612</v>
      </c>
      <c r="B743" s="496" t="s">
        <v>3055</v>
      </c>
      <c r="C743" s="496"/>
      <c r="D743" s="496"/>
      <c r="E743" s="496"/>
      <c r="F743" s="496"/>
      <c r="G743" s="496"/>
      <c r="H743" s="497"/>
    </row>
    <row r="744" spans="1:8" ht="15" customHeight="1">
      <c r="A744" s="207">
        <v>6619</v>
      </c>
      <c r="B744" s="496" t="s">
        <v>3932</v>
      </c>
      <c r="C744" s="496"/>
      <c r="D744" s="496"/>
      <c r="E744" s="496"/>
      <c r="F744" s="496"/>
      <c r="G744" s="496"/>
      <c r="H744" s="497"/>
    </row>
    <row r="745" spans="1:8" ht="15" customHeight="1">
      <c r="A745" s="207">
        <v>6621</v>
      </c>
      <c r="B745" s="496" t="s">
        <v>2493</v>
      </c>
      <c r="C745" s="496"/>
      <c r="D745" s="496"/>
      <c r="E745" s="496"/>
      <c r="F745" s="496"/>
      <c r="G745" s="496"/>
      <c r="H745" s="497"/>
    </row>
    <row r="746" spans="1:8" ht="15" customHeight="1">
      <c r="A746" s="207">
        <v>6622</v>
      </c>
      <c r="B746" s="496" t="s">
        <v>2460</v>
      </c>
      <c r="C746" s="496"/>
      <c r="D746" s="496"/>
      <c r="E746" s="496"/>
      <c r="F746" s="496"/>
      <c r="G746" s="496"/>
      <c r="H746" s="497"/>
    </row>
    <row r="747" spans="1:8" ht="15" customHeight="1">
      <c r="A747" s="207">
        <v>6629</v>
      </c>
      <c r="B747" s="496" t="s">
        <v>3630</v>
      </c>
      <c r="C747" s="496"/>
      <c r="D747" s="496"/>
      <c r="E747" s="496"/>
      <c r="F747" s="496"/>
      <c r="G747" s="496"/>
      <c r="H747" s="497"/>
    </row>
    <row r="748" spans="1:8" ht="15" customHeight="1">
      <c r="A748" s="207">
        <v>6630</v>
      </c>
      <c r="B748" s="496" t="s">
        <v>2155</v>
      </c>
      <c r="C748" s="496"/>
      <c r="D748" s="496"/>
      <c r="E748" s="496"/>
      <c r="F748" s="496"/>
      <c r="G748" s="496"/>
      <c r="H748" s="497"/>
    </row>
    <row r="749" spans="1:8" ht="15" customHeight="1">
      <c r="A749" s="207">
        <v>6810</v>
      </c>
      <c r="B749" s="496" t="s">
        <v>2282</v>
      </c>
      <c r="C749" s="496"/>
      <c r="D749" s="496"/>
      <c r="E749" s="496"/>
      <c r="F749" s="496"/>
      <c r="G749" s="496"/>
      <c r="H749" s="497"/>
    </row>
    <row r="750" spans="1:8" ht="15" customHeight="1">
      <c r="A750" s="207">
        <v>6820</v>
      </c>
      <c r="B750" s="496" t="s">
        <v>3284</v>
      </c>
      <c r="C750" s="496"/>
      <c r="D750" s="496"/>
      <c r="E750" s="496"/>
      <c r="F750" s="496"/>
      <c r="G750" s="496"/>
      <c r="H750" s="497"/>
    </row>
    <row r="751" spans="1:8" ht="15" customHeight="1">
      <c r="A751" s="207">
        <v>6831</v>
      </c>
      <c r="B751" s="496" t="s">
        <v>2219</v>
      </c>
      <c r="C751" s="496"/>
      <c r="D751" s="496"/>
      <c r="E751" s="496"/>
      <c r="F751" s="496"/>
      <c r="G751" s="496"/>
      <c r="H751" s="497"/>
    </row>
    <row r="752" spans="1:8" ht="15" customHeight="1">
      <c r="A752" s="207">
        <v>6832</v>
      </c>
      <c r="B752" s="496" t="s">
        <v>2713</v>
      </c>
      <c r="C752" s="496"/>
      <c r="D752" s="496"/>
      <c r="E752" s="496"/>
      <c r="F752" s="496"/>
      <c r="G752" s="496"/>
      <c r="H752" s="497"/>
    </row>
    <row r="753" spans="1:8" ht="15" customHeight="1">
      <c r="A753" s="207">
        <v>6910</v>
      </c>
      <c r="B753" s="496" t="s">
        <v>1793</v>
      </c>
      <c r="C753" s="496"/>
      <c r="D753" s="496"/>
      <c r="E753" s="496"/>
      <c r="F753" s="496"/>
      <c r="G753" s="496"/>
      <c r="H753" s="497"/>
    </row>
    <row r="754" spans="1:8" ht="15" customHeight="1">
      <c r="A754" s="207">
        <v>6920</v>
      </c>
      <c r="B754" s="496" t="s">
        <v>3846</v>
      </c>
      <c r="C754" s="496"/>
      <c r="D754" s="496"/>
      <c r="E754" s="496"/>
      <c r="F754" s="496"/>
      <c r="G754" s="496"/>
      <c r="H754" s="497"/>
    </row>
    <row r="755" spans="1:8" ht="15" customHeight="1">
      <c r="A755" s="207">
        <v>7010</v>
      </c>
      <c r="B755" s="496" t="s">
        <v>2498</v>
      </c>
      <c r="C755" s="496"/>
      <c r="D755" s="496"/>
      <c r="E755" s="496"/>
      <c r="F755" s="496"/>
      <c r="G755" s="496"/>
      <c r="H755" s="497"/>
    </row>
    <row r="756" spans="1:8" ht="15" customHeight="1">
      <c r="A756" s="207">
        <v>7021</v>
      </c>
      <c r="B756" s="496" t="s">
        <v>3217</v>
      </c>
      <c r="C756" s="496"/>
      <c r="D756" s="496"/>
      <c r="E756" s="496"/>
      <c r="F756" s="496"/>
      <c r="G756" s="496"/>
      <c r="H756" s="497"/>
    </row>
    <row r="757" spans="1:8" ht="15" customHeight="1">
      <c r="A757" s="207">
        <v>7022</v>
      </c>
      <c r="B757" s="496" t="s">
        <v>2701</v>
      </c>
      <c r="C757" s="496"/>
      <c r="D757" s="496"/>
      <c r="E757" s="496"/>
      <c r="F757" s="496"/>
      <c r="G757" s="496"/>
      <c r="H757" s="497"/>
    </row>
    <row r="758" spans="1:8" ht="15" customHeight="1">
      <c r="A758" s="207">
        <v>7111</v>
      </c>
      <c r="B758" s="496" t="s">
        <v>1954</v>
      </c>
      <c r="C758" s="496"/>
      <c r="D758" s="496"/>
      <c r="E758" s="496"/>
      <c r="F758" s="496"/>
      <c r="G758" s="496"/>
      <c r="H758" s="497"/>
    </row>
    <row r="759" spans="1:8" ht="15" customHeight="1">
      <c r="A759" s="207">
        <v>7112</v>
      </c>
      <c r="B759" s="496" t="s">
        <v>3431</v>
      </c>
      <c r="C759" s="496"/>
      <c r="D759" s="496"/>
      <c r="E759" s="496"/>
      <c r="F759" s="496"/>
      <c r="G759" s="496"/>
      <c r="H759" s="497"/>
    </row>
    <row r="760" spans="1:8" ht="15" customHeight="1">
      <c r="A760" s="207">
        <v>7120</v>
      </c>
      <c r="B760" s="496" t="s">
        <v>2761</v>
      </c>
      <c r="C760" s="496"/>
      <c r="D760" s="496"/>
      <c r="E760" s="496"/>
      <c r="F760" s="496"/>
      <c r="G760" s="496"/>
      <c r="H760" s="497"/>
    </row>
    <row r="761" spans="1:8" ht="15" customHeight="1">
      <c r="A761" s="207">
        <v>7211</v>
      </c>
      <c r="B761" s="496" t="s">
        <v>3477</v>
      </c>
      <c r="C761" s="496"/>
      <c r="D761" s="496"/>
      <c r="E761" s="496"/>
      <c r="F761" s="496"/>
      <c r="G761" s="496"/>
      <c r="H761" s="497"/>
    </row>
    <row r="762" spans="1:8" ht="15" customHeight="1">
      <c r="A762" s="207">
        <v>7219</v>
      </c>
      <c r="B762" s="496" t="s">
        <v>3957</v>
      </c>
      <c r="C762" s="496"/>
      <c r="D762" s="496"/>
      <c r="E762" s="496"/>
      <c r="F762" s="496"/>
      <c r="G762" s="496"/>
      <c r="H762" s="497"/>
    </row>
    <row r="763" spans="1:8" ht="15" customHeight="1">
      <c r="A763" s="207">
        <v>7220</v>
      </c>
      <c r="B763" s="496" t="s">
        <v>3815</v>
      </c>
      <c r="C763" s="496"/>
      <c r="D763" s="496"/>
      <c r="E763" s="496"/>
      <c r="F763" s="496"/>
      <c r="G763" s="496"/>
      <c r="H763" s="497"/>
    </row>
    <row r="764" spans="1:8" ht="15" customHeight="1">
      <c r="A764" s="207">
        <v>7311</v>
      </c>
      <c r="B764" s="496" t="s">
        <v>3206</v>
      </c>
      <c r="C764" s="496"/>
      <c r="D764" s="496"/>
      <c r="E764" s="496"/>
      <c r="F764" s="496"/>
      <c r="G764" s="496"/>
      <c r="H764" s="497"/>
    </row>
    <row r="765" spans="1:8" ht="15" customHeight="1">
      <c r="A765" s="207">
        <v>7312</v>
      </c>
      <c r="B765" s="496" t="s">
        <v>2531</v>
      </c>
      <c r="C765" s="496"/>
      <c r="D765" s="496"/>
      <c r="E765" s="496"/>
      <c r="F765" s="496"/>
      <c r="G765" s="496"/>
      <c r="H765" s="497"/>
    </row>
    <row r="766" spans="1:8" ht="15" customHeight="1">
      <c r="A766" s="207">
        <v>7320</v>
      </c>
      <c r="B766" s="496" t="s">
        <v>3398</v>
      </c>
      <c r="C766" s="496"/>
      <c r="D766" s="496"/>
      <c r="E766" s="496"/>
      <c r="F766" s="496"/>
      <c r="G766" s="496"/>
      <c r="H766" s="497"/>
    </row>
    <row r="767" spans="1:8" ht="15" customHeight="1">
      <c r="A767" s="207">
        <v>7410</v>
      </c>
      <c r="B767" s="496" t="s">
        <v>2358</v>
      </c>
      <c r="C767" s="496"/>
      <c r="D767" s="496"/>
      <c r="E767" s="496"/>
      <c r="F767" s="496"/>
      <c r="G767" s="496"/>
      <c r="H767" s="497"/>
    </row>
    <row r="768" spans="1:8" ht="15" customHeight="1">
      <c r="A768" s="207">
        <v>7420</v>
      </c>
      <c r="B768" s="496" t="s">
        <v>1921</v>
      </c>
      <c r="C768" s="496"/>
      <c r="D768" s="496"/>
      <c r="E768" s="496"/>
      <c r="F768" s="496"/>
      <c r="G768" s="496"/>
      <c r="H768" s="497"/>
    </row>
    <row r="769" spans="1:8" ht="15" customHeight="1">
      <c r="A769" s="207">
        <v>7430</v>
      </c>
      <c r="B769" s="496" t="s">
        <v>3127</v>
      </c>
      <c r="C769" s="496"/>
      <c r="D769" s="496"/>
      <c r="E769" s="496"/>
      <c r="F769" s="496"/>
      <c r="G769" s="496"/>
      <c r="H769" s="497"/>
    </row>
    <row r="770" spans="1:8" ht="15" customHeight="1">
      <c r="A770" s="207">
        <v>7490</v>
      </c>
      <c r="B770" s="496" t="s">
        <v>3523</v>
      </c>
      <c r="C770" s="496"/>
      <c r="D770" s="496"/>
      <c r="E770" s="496"/>
      <c r="F770" s="496"/>
      <c r="G770" s="496"/>
      <c r="H770" s="497"/>
    </row>
    <row r="771" spans="1:8" ht="15" customHeight="1">
      <c r="A771" s="207">
        <v>7500</v>
      </c>
      <c r="B771" s="496" t="s">
        <v>1952</v>
      </c>
      <c r="C771" s="496"/>
      <c r="D771" s="496"/>
      <c r="E771" s="496"/>
      <c r="F771" s="496"/>
      <c r="G771" s="496"/>
      <c r="H771" s="497"/>
    </row>
    <row r="772" spans="1:8" ht="15" customHeight="1">
      <c r="A772" s="207">
        <v>7711</v>
      </c>
      <c r="B772" s="496" t="s">
        <v>3204</v>
      </c>
      <c r="C772" s="496"/>
      <c r="D772" s="496"/>
      <c r="E772" s="496"/>
      <c r="F772" s="496"/>
      <c r="G772" s="496"/>
      <c r="H772" s="497"/>
    </row>
    <row r="773" spans="1:8" ht="15" customHeight="1">
      <c r="A773" s="207">
        <v>7712</v>
      </c>
      <c r="B773" s="496" t="s">
        <v>2576</v>
      </c>
      <c r="C773" s="496"/>
      <c r="D773" s="496"/>
      <c r="E773" s="496"/>
      <c r="F773" s="496"/>
      <c r="G773" s="496"/>
      <c r="H773" s="497"/>
    </row>
    <row r="774" spans="1:8" ht="15" customHeight="1">
      <c r="A774" s="207">
        <v>7721</v>
      </c>
      <c r="B774" s="496" t="s">
        <v>2949</v>
      </c>
      <c r="C774" s="496"/>
      <c r="D774" s="496"/>
      <c r="E774" s="496"/>
      <c r="F774" s="496"/>
      <c r="G774" s="496"/>
      <c r="H774" s="497"/>
    </row>
    <row r="775" spans="1:8" ht="15" customHeight="1">
      <c r="A775" s="207">
        <v>7722</v>
      </c>
      <c r="B775" s="496" t="s">
        <v>2261</v>
      </c>
      <c r="C775" s="496"/>
      <c r="D775" s="496"/>
      <c r="E775" s="496"/>
      <c r="F775" s="496"/>
      <c r="G775" s="496"/>
      <c r="H775" s="497"/>
    </row>
    <row r="776" spans="1:8" ht="15" customHeight="1">
      <c r="A776" s="207">
        <v>7729</v>
      </c>
      <c r="B776" s="496" t="s">
        <v>3931</v>
      </c>
      <c r="C776" s="496"/>
      <c r="D776" s="496"/>
      <c r="E776" s="496"/>
      <c r="F776" s="496"/>
      <c r="G776" s="496"/>
      <c r="H776" s="497"/>
    </row>
    <row r="777" spans="1:8" ht="15" customHeight="1">
      <c r="A777" s="207">
        <v>7731</v>
      </c>
      <c r="B777" s="496" t="s">
        <v>3015</v>
      </c>
      <c r="C777" s="496"/>
      <c r="D777" s="496"/>
      <c r="E777" s="496"/>
      <c r="F777" s="496"/>
      <c r="G777" s="496"/>
      <c r="H777" s="497"/>
    </row>
    <row r="778" spans="1:8" ht="15" customHeight="1">
      <c r="A778" s="207">
        <v>7732</v>
      </c>
      <c r="B778" s="496" t="s">
        <v>3967</v>
      </c>
      <c r="C778" s="496"/>
      <c r="D778" s="496"/>
      <c r="E778" s="496"/>
      <c r="F778" s="496"/>
      <c r="G778" s="496"/>
      <c r="H778" s="497"/>
    </row>
    <row r="779" spans="1:8" ht="15" customHeight="1">
      <c r="A779" s="207">
        <v>7733</v>
      </c>
      <c r="B779" s="496" t="s">
        <v>3952</v>
      </c>
      <c r="C779" s="496"/>
      <c r="D779" s="496"/>
      <c r="E779" s="496"/>
      <c r="F779" s="496"/>
      <c r="G779" s="496"/>
      <c r="H779" s="497"/>
    </row>
    <row r="780" spans="1:8" ht="15" customHeight="1">
      <c r="A780" s="207">
        <v>7734</v>
      </c>
      <c r="B780" s="496" t="s">
        <v>2948</v>
      </c>
      <c r="C780" s="496"/>
      <c r="D780" s="496"/>
      <c r="E780" s="496"/>
      <c r="F780" s="496"/>
      <c r="G780" s="496"/>
      <c r="H780" s="497"/>
    </row>
    <row r="781" spans="1:8" ht="15" customHeight="1">
      <c r="A781" s="207">
        <v>7735</v>
      </c>
      <c r="B781" s="496" t="s">
        <v>3748</v>
      </c>
      <c r="C781" s="496"/>
      <c r="D781" s="496"/>
      <c r="E781" s="496"/>
      <c r="F781" s="496"/>
      <c r="G781" s="496"/>
      <c r="H781" s="497"/>
    </row>
    <row r="782" spans="1:8" ht="15" customHeight="1">
      <c r="A782" s="207">
        <v>7739</v>
      </c>
      <c r="B782" s="496" t="s">
        <v>3330</v>
      </c>
      <c r="C782" s="496"/>
      <c r="D782" s="496"/>
      <c r="E782" s="496"/>
      <c r="F782" s="496"/>
      <c r="G782" s="496"/>
      <c r="H782" s="497"/>
    </row>
    <row r="783" spans="1:8" ht="24.95" customHeight="1">
      <c r="A783" s="207">
        <v>7740</v>
      </c>
      <c r="B783" s="496" t="s">
        <v>4165</v>
      </c>
      <c r="C783" s="496"/>
      <c r="D783" s="496"/>
      <c r="E783" s="496"/>
      <c r="F783" s="496"/>
      <c r="G783" s="496"/>
      <c r="H783" s="497"/>
    </row>
    <row r="784" spans="1:8" ht="15" customHeight="1">
      <c r="A784" s="207">
        <v>7810</v>
      </c>
      <c r="B784" s="496" t="s">
        <v>2965</v>
      </c>
      <c r="C784" s="496"/>
      <c r="D784" s="496"/>
      <c r="E784" s="496"/>
      <c r="F784" s="496"/>
      <c r="G784" s="496"/>
      <c r="H784" s="497"/>
    </row>
    <row r="785" spans="1:8" ht="15" customHeight="1">
      <c r="A785" s="207">
        <v>7820</v>
      </c>
      <c r="B785" s="496" t="s">
        <v>3307</v>
      </c>
      <c r="C785" s="496"/>
      <c r="D785" s="496"/>
      <c r="E785" s="496"/>
      <c r="F785" s="496"/>
      <c r="G785" s="496"/>
      <c r="H785" s="497"/>
    </row>
    <row r="786" spans="1:8" ht="15" customHeight="1">
      <c r="A786" s="207">
        <v>7830</v>
      </c>
      <c r="B786" s="496" t="s">
        <v>2164</v>
      </c>
      <c r="C786" s="496"/>
      <c r="D786" s="496"/>
      <c r="E786" s="496"/>
      <c r="F786" s="496"/>
      <c r="G786" s="496"/>
      <c r="H786" s="497"/>
    </row>
    <row r="787" spans="1:8" ht="15" customHeight="1">
      <c r="A787" s="207">
        <v>7911</v>
      </c>
      <c r="B787" s="496" t="s">
        <v>2753</v>
      </c>
      <c r="C787" s="496"/>
      <c r="D787" s="496"/>
      <c r="E787" s="496"/>
      <c r="F787" s="496"/>
      <c r="G787" s="496"/>
      <c r="H787" s="497"/>
    </row>
    <row r="788" spans="1:8" ht="15" customHeight="1">
      <c r="A788" s="207">
        <v>7912</v>
      </c>
      <c r="B788" s="496" t="s">
        <v>2548</v>
      </c>
      <c r="C788" s="496"/>
      <c r="D788" s="496"/>
      <c r="E788" s="496"/>
      <c r="F788" s="496"/>
      <c r="G788" s="496"/>
      <c r="H788" s="497"/>
    </row>
    <row r="789" spans="1:8" ht="15" customHeight="1">
      <c r="A789" s="207">
        <v>7990</v>
      </c>
      <c r="B789" s="496" t="s">
        <v>2731</v>
      </c>
      <c r="C789" s="496"/>
      <c r="D789" s="496"/>
      <c r="E789" s="496"/>
      <c r="F789" s="496"/>
      <c r="G789" s="496"/>
      <c r="H789" s="497"/>
    </row>
    <row r="790" spans="1:8" ht="15" customHeight="1">
      <c r="A790" s="207">
        <v>8010</v>
      </c>
      <c r="B790" s="496" t="s">
        <v>2678</v>
      </c>
      <c r="C790" s="496"/>
      <c r="D790" s="496"/>
      <c r="E790" s="496"/>
      <c r="F790" s="496"/>
      <c r="G790" s="496"/>
      <c r="H790" s="497"/>
    </row>
    <row r="791" spans="1:8" ht="15" customHeight="1">
      <c r="A791" s="207">
        <v>8020</v>
      </c>
      <c r="B791" s="496" t="s">
        <v>3164</v>
      </c>
      <c r="C791" s="496"/>
      <c r="D791" s="496"/>
      <c r="E791" s="496"/>
      <c r="F791" s="496"/>
      <c r="G791" s="496"/>
      <c r="H791" s="497"/>
    </row>
    <row r="792" spans="1:8" ht="15" customHeight="1">
      <c r="A792" s="207">
        <v>8030</v>
      </c>
      <c r="B792" s="496" t="s">
        <v>2364</v>
      </c>
      <c r="C792" s="496"/>
      <c r="D792" s="496"/>
      <c r="E792" s="496"/>
      <c r="F792" s="496"/>
      <c r="G792" s="496"/>
      <c r="H792" s="497"/>
    </row>
    <row r="793" spans="1:8" ht="15" customHeight="1">
      <c r="A793" s="207">
        <v>8110</v>
      </c>
      <c r="B793" s="496" t="s">
        <v>1873</v>
      </c>
      <c r="C793" s="496"/>
      <c r="D793" s="496"/>
      <c r="E793" s="496"/>
      <c r="F793" s="496"/>
      <c r="G793" s="496"/>
      <c r="H793" s="497"/>
    </row>
    <row r="794" spans="1:8" ht="15" customHeight="1">
      <c r="A794" s="207">
        <v>8121</v>
      </c>
      <c r="B794" s="496" t="s">
        <v>2491</v>
      </c>
      <c r="C794" s="496"/>
      <c r="D794" s="496"/>
      <c r="E794" s="496"/>
      <c r="F794" s="496"/>
      <c r="G794" s="496"/>
      <c r="H794" s="497"/>
    </row>
    <row r="795" spans="1:8" ht="15" customHeight="1">
      <c r="A795" s="207">
        <v>8122</v>
      </c>
      <c r="B795" s="496" t="s">
        <v>3248</v>
      </c>
      <c r="C795" s="496"/>
      <c r="D795" s="496"/>
      <c r="E795" s="496"/>
      <c r="F795" s="496"/>
      <c r="G795" s="496"/>
      <c r="H795" s="497"/>
    </row>
    <row r="796" spans="1:8" ht="15" customHeight="1">
      <c r="A796" s="207">
        <v>8129</v>
      </c>
      <c r="B796" s="496" t="s">
        <v>2645</v>
      </c>
      <c r="C796" s="496"/>
      <c r="D796" s="496"/>
      <c r="E796" s="496"/>
      <c r="F796" s="496"/>
      <c r="G796" s="496"/>
      <c r="H796" s="497"/>
    </row>
    <row r="797" spans="1:8" ht="15" customHeight="1">
      <c r="A797" s="207">
        <v>8130</v>
      </c>
      <c r="B797" s="496" t="s">
        <v>3414</v>
      </c>
      <c r="C797" s="496"/>
      <c r="D797" s="496"/>
      <c r="E797" s="496"/>
      <c r="F797" s="496"/>
      <c r="G797" s="496"/>
      <c r="H797" s="497"/>
    </row>
    <row r="798" spans="1:8" ht="15" customHeight="1">
      <c r="A798" s="207">
        <v>8211</v>
      </c>
      <c r="B798" s="496" t="s">
        <v>3497</v>
      </c>
      <c r="C798" s="496"/>
      <c r="D798" s="496"/>
      <c r="E798" s="496"/>
      <c r="F798" s="496"/>
      <c r="G798" s="496"/>
      <c r="H798" s="497"/>
    </row>
    <row r="799" spans="1:8" ht="15" customHeight="1">
      <c r="A799" s="207">
        <v>8219</v>
      </c>
      <c r="B799" s="496" t="s">
        <v>3917</v>
      </c>
      <c r="C799" s="496"/>
      <c r="D799" s="496"/>
      <c r="E799" s="496"/>
      <c r="F799" s="496"/>
      <c r="G799" s="496"/>
      <c r="H799" s="497"/>
    </row>
    <row r="800" spans="1:8" ht="15" customHeight="1">
      <c r="A800" s="207">
        <v>8220</v>
      </c>
      <c r="B800" s="496" t="s">
        <v>2026</v>
      </c>
      <c r="C800" s="496"/>
      <c r="D800" s="496"/>
      <c r="E800" s="496"/>
      <c r="F800" s="496"/>
      <c r="G800" s="496"/>
      <c r="H800" s="497"/>
    </row>
    <row r="801" spans="1:8" ht="15" customHeight="1">
      <c r="A801" s="207">
        <v>8230</v>
      </c>
      <c r="B801" s="496" t="s">
        <v>2425</v>
      </c>
      <c r="C801" s="496"/>
      <c r="D801" s="496"/>
      <c r="E801" s="496"/>
      <c r="F801" s="496"/>
      <c r="G801" s="496"/>
      <c r="H801" s="497"/>
    </row>
    <row r="802" spans="1:8" ht="15" customHeight="1">
      <c r="A802" s="207">
        <v>8291</v>
      </c>
      <c r="B802" s="496" t="s">
        <v>3744</v>
      </c>
      <c r="C802" s="496"/>
      <c r="D802" s="496"/>
      <c r="E802" s="496"/>
      <c r="F802" s="496"/>
      <c r="G802" s="496"/>
      <c r="H802" s="497"/>
    </row>
    <row r="803" spans="1:8" ht="15" customHeight="1">
      <c r="A803" s="207">
        <v>8292</v>
      </c>
      <c r="B803" s="496" t="s">
        <v>1877</v>
      </c>
      <c r="C803" s="496"/>
      <c r="D803" s="496"/>
      <c r="E803" s="496"/>
      <c r="F803" s="496"/>
      <c r="G803" s="496"/>
      <c r="H803" s="497"/>
    </row>
    <row r="804" spans="1:8" ht="15" customHeight="1">
      <c r="A804" s="207">
        <v>8299</v>
      </c>
      <c r="B804" s="496" t="s">
        <v>3380</v>
      </c>
      <c r="C804" s="496"/>
      <c r="D804" s="496"/>
      <c r="E804" s="496"/>
      <c r="F804" s="496"/>
      <c r="G804" s="496"/>
      <c r="H804" s="497"/>
    </row>
    <row r="805" spans="1:8" ht="15" customHeight="1">
      <c r="A805" s="207">
        <v>8411</v>
      </c>
      <c r="B805" s="496" t="s">
        <v>2721</v>
      </c>
      <c r="C805" s="496"/>
      <c r="D805" s="496"/>
      <c r="E805" s="496"/>
      <c r="F805" s="496"/>
      <c r="G805" s="496"/>
      <c r="H805" s="497"/>
    </row>
    <row r="806" spans="1:8" ht="24.95" customHeight="1">
      <c r="A806" s="207">
        <v>8412</v>
      </c>
      <c r="B806" s="496" t="s">
        <v>4170</v>
      </c>
      <c r="C806" s="496"/>
      <c r="D806" s="496"/>
      <c r="E806" s="496"/>
      <c r="F806" s="496"/>
      <c r="G806" s="496"/>
      <c r="H806" s="497"/>
    </row>
    <row r="807" spans="1:8" ht="15" customHeight="1">
      <c r="A807" s="207">
        <v>8413</v>
      </c>
      <c r="B807" s="496" t="s">
        <v>3465</v>
      </c>
      <c r="C807" s="496"/>
      <c r="D807" s="496"/>
      <c r="E807" s="496"/>
      <c r="F807" s="496"/>
      <c r="G807" s="496"/>
      <c r="H807" s="497"/>
    </row>
    <row r="808" spans="1:8" ht="15" customHeight="1">
      <c r="A808" s="207">
        <v>8421</v>
      </c>
      <c r="B808" s="496" t="s">
        <v>1623</v>
      </c>
      <c r="C808" s="496"/>
      <c r="D808" s="496"/>
      <c r="E808" s="496"/>
      <c r="F808" s="496"/>
      <c r="G808" s="496"/>
      <c r="H808" s="497"/>
    </row>
    <row r="809" spans="1:8" ht="15" customHeight="1">
      <c r="A809" s="207">
        <v>8422</v>
      </c>
      <c r="B809" s="496" t="s">
        <v>1570</v>
      </c>
      <c r="C809" s="496"/>
      <c r="D809" s="496"/>
      <c r="E809" s="496"/>
      <c r="F809" s="496"/>
      <c r="G809" s="496"/>
      <c r="H809" s="497"/>
    </row>
    <row r="810" spans="1:8" ht="15" customHeight="1">
      <c r="A810" s="207">
        <v>8423</v>
      </c>
      <c r="B810" s="496" t="s">
        <v>2118</v>
      </c>
      <c r="C810" s="496"/>
      <c r="D810" s="496"/>
      <c r="E810" s="496"/>
      <c r="F810" s="496"/>
      <c r="G810" s="496"/>
      <c r="H810" s="497"/>
    </row>
    <row r="811" spans="1:8" ht="15" customHeight="1">
      <c r="A811" s="207">
        <v>8424</v>
      </c>
      <c r="B811" s="496" t="s">
        <v>2148</v>
      </c>
      <c r="C811" s="496"/>
      <c r="D811" s="496"/>
      <c r="E811" s="496"/>
      <c r="F811" s="496"/>
      <c r="G811" s="496"/>
      <c r="H811" s="497"/>
    </row>
    <row r="812" spans="1:8" ht="15" customHeight="1">
      <c r="A812" s="207">
        <v>8425</v>
      </c>
      <c r="B812" s="496" t="s">
        <v>2715</v>
      </c>
      <c r="C812" s="496"/>
      <c r="D812" s="496"/>
      <c r="E812" s="496"/>
      <c r="F812" s="496"/>
      <c r="G812" s="496"/>
      <c r="H812" s="497"/>
    </row>
    <row r="813" spans="1:8" ht="15" customHeight="1">
      <c r="A813" s="207">
        <v>8430</v>
      </c>
      <c r="B813" s="496" t="s">
        <v>2432</v>
      </c>
      <c r="C813" s="496"/>
      <c r="D813" s="496"/>
      <c r="E813" s="496"/>
      <c r="F813" s="496"/>
      <c r="G813" s="496"/>
      <c r="H813" s="497"/>
    </row>
    <row r="814" spans="1:8" ht="15" customHeight="1">
      <c r="A814" s="207">
        <v>8510</v>
      </c>
      <c r="B814" s="496" t="s">
        <v>2492</v>
      </c>
      <c r="C814" s="496"/>
      <c r="D814" s="496"/>
      <c r="E814" s="496"/>
      <c r="F814" s="496"/>
      <c r="G814" s="496"/>
      <c r="H814" s="497"/>
    </row>
    <row r="815" spans="1:8" ht="15" customHeight="1">
      <c r="A815" s="207">
        <v>8520</v>
      </c>
      <c r="B815" s="496" t="s">
        <v>1817</v>
      </c>
      <c r="C815" s="496"/>
      <c r="D815" s="496"/>
      <c r="E815" s="496"/>
      <c r="F815" s="496"/>
      <c r="G815" s="496"/>
      <c r="H815" s="497"/>
    </row>
    <row r="816" spans="1:8" ht="15" customHeight="1">
      <c r="A816" s="207">
        <v>8531</v>
      </c>
      <c r="B816" s="496" t="s">
        <v>2532</v>
      </c>
      <c r="C816" s="496"/>
      <c r="D816" s="496"/>
      <c r="E816" s="496"/>
      <c r="F816" s="496"/>
      <c r="G816" s="496"/>
      <c r="H816" s="497"/>
    </row>
    <row r="817" spans="1:8" ht="15" customHeight="1">
      <c r="A817" s="207">
        <v>8532</v>
      </c>
      <c r="B817" s="496" t="s">
        <v>3082</v>
      </c>
      <c r="C817" s="496"/>
      <c r="D817" s="496"/>
      <c r="E817" s="496"/>
      <c r="F817" s="496"/>
      <c r="G817" s="496"/>
      <c r="H817" s="497"/>
    </row>
    <row r="818" spans="1:8" ht="15" customHeight="1">
      <c r="A818" s="207">
        <v>8541</v>
      </c>
      <c r="B818" s="496" t="s">
        <v>2438</v>
      </c>
      <c r="C818" s="496"/>
      <c r="D818" s="496"/>
      <c r="E818" s="496"/>
      <c r="F818" s="496"/>
      <c r="G818" s="496"/>
      <c r="H818" s="497"/>
    </row>
    <row r="819" spans="1:8" ht="15" customHeight="1">
      <c r="A819" s="207">
        <v>8542</v>
      </c>
      <c r="B819" s="496" t="s">
        <v>1829</v>
      </c>
      <c r="C819" s="496"/>
      <c r="D819" s="496"/>
      <c r="E819" s="496"/>
      <c r="F819" s="496"/>
      <c r="G819" s="496"/>
      <c r="H819" s="497"/>
    </row>
    <row r="820" spans="1:8" ht="15" customHeight="1">
      <c r="A820" s="207">
        <v>8551</v>
      </c>
      <c r="B820" s="496" t="s">
        <v>3499</v>
      </c>
      <c r="C820" s="496"/>
      <c r="D820" s="496"/>
      <c r="E820" s="496"/>
      <c r="F820" s="496"/>
      <c r="G820" s="496"/>
      <c r="H820" s="497"/>
    </row>
    <row r="821" spans="1:8" ht="15" customHeight="1">
      <c r="A821" s="207">
        <v>8552</v>
      </c>
      <c r="B821" s="496" t="s">
        <v>3153</v>
      </c>
      <c r="C821" s="496"/>
      <c r="D821" s="496"/>
      <c r="E821" s="496"/>
      <c r="F821" s="496"/>
      <c r="G821" s="496"/>
      <c r="H821" s="497"/>
    </row>
    <row r="822" spans="1:8" ht="15" customHeight="1">
      <c r="A822" s="207">
        <v>8553</v>
      </c>
      <c r="B822" s="496" t="s">
        <v>2587</v>
      </c>
      <c r="C822" s="496"/>
      <c r="D822" s="496"/>
      <c r="E822" s="496"/>
      <c r="F822" s="496"/>
      <c r="G822" s="496"/>
      <c r="H822" s="497"/>
    </row>
    <row r="823" spans="1:8" ht="15" customHeight="1">
      <c r="A823" s="207">
        <v>8559</v>
      </c>
      <c r="B823" s="496" t="s">
        <v>2998</v>
      </c>
      <c r="C823" s="496"/>
      <c r="D823" s="496"/>
      <c r="E823" s="496"/>
      <c r="F823" s="496"/>
      <c r="G823" s="496"/>
      <c r="H823" s="497"/>
    </row>
    <row r="824" spans="1:8" ht="15" customHeight="1">
      <c r="A824" s="207">
        <v>8560</v>
      </c>
      <c r="B824" s="496" t="s">
        <v>3095</v>
      </c>
      <c r="C824" s="496"/>
      <c r="D824" s="496"/>
      <c r="E824" s="496"/>
      <c r="F824" s="496"/>
      <c r="G824" s="496"/>
      <c r="H824" s="497"/>
    </row>
    <row r="825" spans="1:8" ht="15" customHeight="1">
      <c r="A825" s="207">
        <v>8610</v>
      </c>
      <c r="B825" s="496" t="s">
        <v>1805</v>
      </c>
      <c r="C825" s="496"/>
      <c r="D825" s="496"/>
      <c r="E825" s="496"/>
      <c r="F825" s="496"/>
      <c r="G825" s="496"/>
      <c r="H825" s="497"/>
    </row>
    <row r="826" spans="1:8" ht="15" customHeight="1">
      <c r="A826" s="207">
        <v>8621</v>
      </c>
      <c r="B826" s="496" t="s">
        <v>2866</v>
      </c>
      <c r="C826" s="496"/>
      <c r="D826" s="496"/>
      <c r="E826" s="496"/>
      <c r="F826" s="496"/>
      <c r="G826" s="496"/>
      <c r="H826" s="497"/>
    </row>
    <row r="827" spans="1:8" ht="15" customHeight="1">
      <c r="A827" s="207">
        <v>8622</v>
      </c>
      <c r="B827" s="496" t="s">
        <v>3240</v>
      </c>
      <c r="C827" s="496"/>
      <c r="D827" s="496"/>
      <c r="E827" s="496"/>
      <c r="F827" s="496"/>
      <c r="G827" s="496"/>
      <c r="H827" s="497"/>
    </row>
    <row r="828" spans="1:8" ht="15" customHeight="1">
      <c r="A828" s="207">
        <v>8623</v>
      </c>
      <c r="B828" s="496" t="s">
        <v>2786</v>
      </c>
      <c r="C828" s="496"/>
      <c r="D828" s="496"/>
      <c r="E828" s="496"/>
      <c r="F828" s="496"/>
      <c r="G828" s="496"/>
      <c r="H828" s="497"/>
    </row>
    <row r="829" spans="1:8" ht="15" customHeight="1">
      <c r="A829" s="207">
        <v>8690</v>
      </c>
      <c r="B829" s="496" t="s">
        <v>2995</v>
      </c>
      <c r="C829" s="496"/>
      <c r="D829" s="496"/>
      <c r="E829" s="496"/>
      <c r="F829" s="496"/>
      <c r="G829" s="496"/>
      <c r="H829" s="497"/>
    </row>
    <row r="830" spans="1:8" ht="15" customHeight="1">
      <c r="A830" s="207">
        <v>8710</v>
      </c>
      <c r="B830" s="496" t="s">
        <v>2048</v>
      </c>
      <c r="C830" s="496"/>
      <c r="D830" s="496"/>
      <c r="E830" s="496"/>
      <c r="F830" s="496"/>
      <c r="G830" s="496"/>
      <c r="H830" s="497"/>
    </row>
    <row r="831" spans="1:8" ht="24.95" customHeight="1">
      <c r="A831" s="207">
        <v>8720</v>
      </c>
      <c r="B831" s="496" t="s">
        <v>4169</v>
      </c>
      <c r="C831" s="496"/>
      <c r="D831" s="496"/>
      <c r="E831" s="496"/>
      <c r="F831" s="496"/>
      <c r="G831" s="496"/>
      <c r="H831" s="497"/>
    </row>
    <row r="832" spans="1:8" ht="15" customHeight="1">
      <c r="A832" s="207">
        <v>8730</v>
      </c>
      <c r="B832" s="496" t="s">
        <v>3869</v>
      </c>
      <c r="C832" s="496"/>
      <c r="D832" s="496"/>
      <c r="E832" s="496"/>
      <c r="F832" s="496"/>
      <c r="G832" s="496"/>
      <c r="H832" s="497"/>
    </row>
    <row r="833" spans="1:8" ht="15" customHeight="1">
      <c r="A833" s="207">
        <v>8790</v>
      </c>
      <c r="B833" s="496" t="s">
        <v>3317</v>
      </c>
      <c r="C833" s="496"/>
      <c r="D833" s="496"/>
      <c r="E833" s="496"/>
      <c r="F833" s="496"/>
      <c r="G833" s="496"/>
      <c r="H833" s="497"/>
    </row>
    <row r="834" spans="1:8" ht="15" customHeight="1">
      <c r="A834" s="207">
        <v>8810</v>
      </c>
      <c r="B834" s="496" t="s">
        <v>3868</v>
      </c>
      <c r="C834" s="496"/>
      <c r="D834" s="496"/>
      <c r="E834" s="496"/>
      <c r="F834" s="496"/>
      <c r="G834" s="496"/>
      <c r="H834" s="497"/>
    </row>
    <row r="835" spans="1:8" ht="15" customHeight="1">
      <c r="A835" s="207">
        <v>8891</v>
      </c>
      <c r="B835" s="496" t="s">
        <v>2141</v>
      </c>
      <c r="C835" s="496"/>
      <c r="D835" s="496"/>
      <c r="E835" s="496"/>
      <c r="F835" s="496"/>
      <c r="G835" s="496"/>
      <c r="H835" s="497"/>
    </row>
    <row r="836" spans="1:8" ht="15" customHeight="1">
      <c r="A836" s="207">
        <v>8899</v>
      </c>
      <c r="B836" s="496" t="s">
        <v>3500</v>
      </c>
      <c r="C836" s="496"/>
      <c r="D836" s="496"/>
      <c r="E836" s="496"/>
      <c r="F836" s="496"/>
      <c r="G836" s="496"/>
      <c r="H836" s="497"/>
    </row>
    <row r="837" spans="1:8" ht="15" customHeight="1">
      <c r="A837" s="207">
        <v>9001</v>
      </c>
      <c r="B837" s="496" t="s">
        <v>2304</v>
      </c>
      <c r="C837" s="496"/>
      <c r="D837" s="496"/>
      <c r="E837" s="496"/>
      <c r="F837" s="496"/>
      <c r="G837" s="496"/>
      <c r="H837" s="497"/>
    </row>
    <row r="838" spans="1:8" ht="15" customHeight="1">
      <c r="A838" s="207">
        <v>9002</v>
      </c>
      <c r="B838" s="496" t="s">
        <v>3156</v>
      </c>
      <c r="C838" s="496"/>
      <c r="D838" s="496"/>
      <c r="E838" s="496"/>
      <c r="F838" s="496"/>
      <c r="G838" s="496"/>
      <c r="H838" s="497"/>
    </row>
    <row r="839" spans="1:8" ht="15" customHeight="1">
      <c r="A839" s="207">
        <v>9003</v>
      </c>
      <c r="B839" s="496" t="s">
        <v>2497</v>
      </c>
      <c r="C839" s="496"/>
      <c r="D839" s="496"/>
      <c r="E839" s="496"/>
      <c r="F839" s="496"/>
      <c r="G839" s="496"/>
      <c r="H839" s="497"/>
    </row>
    <row r="840" spans="1:8" ht="15" customHeight="1">
      <c r="A840" s="207">
        <v>9004</v>
      </c>
      <c r="B840" s="496" t="s">
        <v>2535</v>
      </c>
      <c r="C840" s="496"/>
      <c r="D840" s="496"/>
      <c r="E840" s="496"/>
      <c r="F840" s="496"/>
      <c r="G840" s="496"/>
      <c r="H840" s="497"/>
    </row>
    <row r="841" spans="1:8" ht="15" customHeight="1">
      <c r="A841" s="207">
        <v>9101</v>
      </c>
      <c r="B841" s="496" t="s">
        <v>2752</v>
      </c>
      <c r="C841" s="496"/>
      <c r="D841" s="496"/>
      <c r="E841" s="496"/>
      <c r="F841" s="496"/>
      <c r="G841" s="496"/>
      <c r="H841" s="497"/>
    </row>
    <row r="842" spans="1:8" ht="15" customHeight="1">
      <c r="A842" s="207">
        <v>9102</v>
      </c>
      <c r="B842" s="496" t="s">
        <v>1780</v>
      </c>
      <c r="C842" s="496"/>
      <c r="D842" s="496"/>
      <c r="E842" s="496"/>
      <c r="F842" s="496"/>
      <c r="G842" s="496"/>
      <c r="H842" s="497"/>
    </row>
    <row r="843" spans="1:8" ht="15" customHeight="1">
      <c r="A843" s="207">
        <v>9103</v>
      </c>
      <c r="B843" s="496" t="s">
        <v>3783</v>
      </c>
      <c r="C843" s="496"/>
      <c r="D843" s="496"/>
      <c r="E843" s="496"/>
      <c r="F843" s="496"/>
      <c r="G843" s="496"/>
      <c r="H843" s="497"/>
    </row>
    <row r="844" spans="1:8" ht="15" customHeight="1">
      <c r="A844" s="207">
        <v>9104</v>
      </c>
      <c r="B844" s="496" t="s">
        <v>3629</v>
      </c>
      <c r="C844" s="496"/>
      <c r="D844" s="496"/>
      <c r="E844" s="496"/>
      <c r="F844" s="496"/>
      <c r="G844" s="496"/>
      <c r="H844" s="497"/>
    </row>
    <row r="845" spans="1:8" ht="15" customHeight="1">
      <c r="A845" s="207">
        <v>9200</v>
      </c>
      <c r="B845" s="496" t="s">
        <v>2785</v>
      </c>
      <c r="C845" s="496"/>
      <c r="D845" s="496"/>
      <c r="E845" s="496"/>
      <c r="F845" s="496"/>
      <c r="G845" s="496"/>
      <c r="H845" s="497"/>
    </row>
    <row r="846" spans="1:8" ht="15" customHeight="1">
      <c r="A846" s="207">
        <v>9311</v>
      </c>
      <c r="B846" s="496" t="s">
        <v>1919</v>
      </c>
      <c r="C846" s="496"/>
      <c r="D846" s="496"/>
      <c r="E846" s="496"/>
      <c r="F846" s="496"/>
      <c r="G846" s="496"/>
      <c r="H846" s="497"/>
    </row>
    <row r="847" spans="1:8" ht="15" customHeight="1">
      <c r="A847" s="207">
        <v>9312</v>
      </c>
      <c r="B847" s="496" t="s">
        <v>2047</v>
      </c>
      <c r="C847" s="496"/>
      <c r="D847" s="496"/>
      <c r="E847" s="496"/>
      <c r="F847" s="496"/>
      <c r="G847" s="496"/>
      <c r="H847" s="497"/>
    </row>
    <row r="848" spans="1:8" ht="15" customHeight="1">
      <c r="A848" s="207">
        <v>9313</v>
      </c>
      <c r="B848" s="496" t="s">
        <v>1476</v>
      </c>
      <c r="C848" s="496"/>
      <c r="D848" s="496"/>
      <c r="E848" s="496"/>
      <c r="F848" s="496"/>
      <c r="G848" s="496"/>
      <c r="H848" s="497"/>
    </row>
    <row r="849" spans="1:8" ht="15" customHeight="1">
      <c r="A849" s="207">
        <v>9319</v>
      </c>
      <c r="B849" s="496" t="s">
        <v>1999</v>
      </c>
      <c r="C849" s="496"/>
      <c r="D849" s="496"/>
      <c r="E849" s="496"/>
      <c r="F849" s="496"/>
      <c r="G849" s="496"/>
      <c r="H849" s="497"/>
    </row>
    <row r="850" spans="1:8" ht="15" customHeight="1">
      <c r="A850" s="207">
        <v>9321</v>
      </c>
      <c r="B850" s="496" t="s">
        <v>2379</v>
      </c>
      <c r="C850" s="496"/>
      <c r="D850" s="496"/>
      <c r="E850" s="496"/>
      <c r="F850" s="496"/>
      <c r="G850" s="496"/>
      <c r="H850" s="497"/>
    </row>
    <row r="851" spans="1:8" ht="15" customHeight="1">
      <c r="A851" s="207">
        <v>9329</v>
      </c>
      <c r="B851" s="496" t="s">
        <v>2401</v>
      </c>
      <c r="C851" s="496"/>
      <c r="D851" s="496"/>
      <c r="E851" s="496"/>
      <c r="F851" s="496"/>
      <c r="G851" s="496"/>
      <c r="H851" s="497"/>
    </row>
    <row r="852" spans="1:8" ht="15" customHeight="1">
      <c r="A852" s="207">
        <v>9411</v>
      </c>
      <c r="B852" s="496" t="s">
        <v>2776</v>
      </c>
      <c r="C852" s="496"/>
      <c r="D852" s="496"/>
      <c r="E852" s="496"/>
      <c r="F852" s="496"/>
      <c r="G852" s="496"/>
      <c r="H852" s="497"/>
    </row>
    <row r="853" spans="1:8" ht="15" customHeight="1">
      <c r="A853" s="207">
        <v>9412</v>
      </c>
      <c r="B853" s="496" t="s">
        <v>3208</v>
      </c>
      <c r="C853" s="496"/>
      <c r="D853" s="496"/>
      <c r="E853" s="496"/>
      <c r="F853" s="496"/>
      <c r="G853" s="496"/>
      <c r="H853" s="497"/>
    </row>
    <row r="854" spans="1:8" ht="15" customHeight="1">
      <c r="A854" s="207">
        <v>9420</v>
      </c>
      <c r="B854" s="496" t="s">
        <v>1878</v>
      </c>
      <c r="C854" s="496"/>
      <c r="D854" s="496"/>
      <c r="E854" s="496"/>
      <c r="F854" s="496"/>
      <c r="G854" s="496"/>
      <c r="H854" s="497"/>
    </row>
    <row r="855" spans="1:8" ht="15" customHeight="1">
      <c r="A855" s="207">
        <v>9491</v>
      </c>
      <c r="B855" s="496" t="s">
        <v>2156</v>
      </c>
      <c r="C855" s="496"/>
      <c r="D855" s="496"/>
      <c r="E855" s="496"/>
      <c r="F855" s="496"/>
      <c r="G855" s="496"/>
      <c r="H855" s="497"/>
    </row>
    <row r="856" spans="1:8" ht="15" customHeight="1">
      <c r="A856" s="207">
        <v>9492</v>
      </c>
      <c r="B856" s="496" t="s">
        <v>2887</v>
      </c>
      <c r="C856" s="496"/>
      <c r="D856" s="496"/>
      <c r="E856" s="496"/>
      <c r="F856" s="496"/>
      <c r="G856" s="496"/>
      <c r="H856" s="497"/>
    </row>
    <row r="857" spans="1:8" ht="15" customHeight="1">
      <c r="A857" s="207">
        <v>9499</v>
      </c>
      <c r="B857" s="496" t="s">
        <v>3309</v>
      </c>
      <c r="C857" s="496"/>
      <c r="D857" s="496"/>
      <c r="E857" s="496"/>
      <c r="F857" s="496"/>
      <c r="G857" s="496"/>
      <c r="H857" s="497"/>
    </row>
    <row r="858" spans="1:8" ht="15" customHeight="1">
      <c r="A858" s="207">
        <v>9511</v>
      </c>
      <c r="B858" s="496" t="s">
        <v>2936</v>
      </c>
      <c r="C858" s="496"/>
      <c r="D858" s="496"/>
      <c r="E858" s="496"/>
      <c r="F858" s="496"/>
      <c r="G858" s="496"/>
      <c r="H858" s="497"/>
    </row>
    <row r="859" spans="1:8" ht="15" customHeight="1">
      <c r="A859" s="207">
        <v>9512</v>
      </c>
      <c r="B859" s="496" t="s">
        <v>2097</v>
      </c>
      <c r="C859" s="496"/>
      <c r="D859" s="496"/>
      <c r="E859" s="496"/>
      <c r="F859" s="496"/>
      <c r="G859" s="496"/>
      <c r="H859" s="497"/>
    </row>
    <row r="860" spans="1:8" ht="15" customHeight="1">
      <c r="A860" s="207">
        <v>9521</v>
      </c>
      <c r="B860" s="496" t="s">
        <v>3383</v>
      </c>
      <c r="C860" s="496"/>
      <c r="D860" s="496"/>
      <c r="E860" s="496"/>
      <c r="F860" s="496"/>
      <c r="G860" s="496"/>
      <c r="H860" s="497"/>
    </row>
    <row r="861" spans="1:8" ht="15" customHeight="1">
      <c r="A861" s="207">
        <v>9522</v>
      </c>
      <c r="B861" s="496" t="s">
        <v>3453</v>
      </c>
      <c r="C861" s="496"/>
      <c r="D861" s="496"/>
      <c r="E861" s="496"/>
      <c r="F861" s="496"/>
      <c r="G861" s="496"/>
      <c r="H861" s="497"/>
    </row>
    <row r="862" spans="1:8" ht="15" customHeight="1">
      <c r="A862" s="207">
        <v>9523</v>
      </c>
      <c r="B862" s="496" t="s">
        <v>2870</v>
      </c>
      <c r="C862" s="496"/>
      <c r="D862" s="496"/>
      <c r="E862" s="496"/>
      <c r="F862" s="496"/>
      <c r="G862" s="496"/>
      <c r="H862" s="497"/>
    </row>
    <row r="863" spans="1:8" ht="15" customHeight="1">
      <c r="A863" s="207">
        <v>9524</v>
      </c>
      <c r="B863" s="496" t="s">
        <v>2793</v>
      </c>
      <c r="C863" s="496"/>
      <c r="D863" s="496"/>
      <c r="E863" s="496"/>
      <c r="F863" s="496"/>
      <c r="G863" s="496"/>
      <c r="H863" s="497"/>
    </row>
    <row r="864" spans="1:8" ht="15" customHeight="1">
      <c r="A864" s="207">
        <v>9525</v>
      </c>
      <c r="B864" s="496" t="s">
        <v>1947</v>
      </c>
      <c r="C864" s="496"/>
      <c r="D864" s="496"/>
      <c r="E864" s="496"/>
      <c r="F864" s="496"/>
      <c r="G864" s="496"/>
      <c r="H864" s="497"/>
    </row>
    <row r="865" spans="1:8" ht="15" customHeight="1">
      <c r="A865" s="207">
        <v>9529</v>
      </c>
      <c r="B865" s="496" t="s">
        <v>3525</v>
      </c>
      <c r="C865" s="496"/>
      <c r="D865" s="496"/>
      <c r="E865" s="496"/>
      <c r="F865" s="496"/>
      <c r="G865" s="496"/>
      <c r="H865" s="497"/>
    </row>
    <row r="866" spans="1:8" ht="15" customHeight="1">
      <c r="A866" s="207">
        <v>9601</v>
      </c>
      <c r="B866" s="496" t="s">
        <v>3531</v>
      </c>
      <c r="C866" s="496"/>
      <c r="D866" s="496"/>
      <c r="E866" s="496"/>
      <c r="F866" s="496"/>
      <c r="G866" s="496"/>
      <c r="H866" s="497"/>
    </row>
    <row r="867" spans="1:8" ht="15" customHeight="1">
      <c r="A867" s="207">
        <v>9602</v>
      </c>
      <c r="B867" s="496" t="s">
        <v>3091</v>
      </c>
      <c r="C867" s="496"/>
      <c r="D867" s="496"/>
      <c r="E867" s="496"/>
      <c r="F867" s="496"/>
      <c r="G867" s="496"/>
      <c r="H867" s="497"/>
    </row>
    <row r="868" spans="1:8" ht="15" customHeight="1">
      <c r="A868" s="207">
        <v>9603</v>
      </c>
      <c r="B868" s="496" t="s">
        <v>2060</v>
      </c>
      <c r="C868" s="496"/>
      <c r="D868" s="496"/>
      <c r="E868" s="496"/>
      <c r="F868" s="496"/>
      <c r="G868" s="496"/>
      <c r="H868" s="497"/>
    </row>
    <row r="869" spans="1:8" ht="15" customHeight="1">
      <c r="A869" s="207">
        <v>9604</v>
      </c>
      <c r="B869" s="496" t="s">
        <v>3066</v>
      </c>
      <c r="C869" s="496"/>
      <c r="D869" s="496"/>
      <c r="E869" s="496"/>
      <c r="F869" s="496"/>
      <c r="G869" s="496"/>
      <c r="H869" s="497"/>
    </row>
    <row r="870" spans="1:8" ht="15" customHeight="1">
      <c r="A870" s="207">
        <v>9609</v>
      </c>
      <c r="B870" s="496" t="s">
        <v>3077</v>
      </c>
      <c r="C870" s="496"/>
      <c r="D870" s="496"/>
      <c r="E870" s="496"/>
      <c r="F870" s="496"/>
      <c r="G870" s="496"/>
      <c r="H870" s="497"/>
    </row>
    <row r="871" spans="1:8" ht="15" customHeight="1">
      <c r="A871" s="207">
        <v>9700</v>
      </c>
      <c r="B871" s="496" t="s">
        <v>3308</v>
      </c>
      <c r="C871" s="496"/>
      <c r="D871" s="496"/>
      <c r="E871" s="496"/>
      <c r="F871" s="496"/>
      <c r="G871" s="496"/>
      <c r="H871" s="497"/>
    </row>
    <row r="872" spans="1:8" ht="15" customHeight="1">
      <c r="A872" s="207">
        <v>9810</v>
      </c>
      <c r="B872" s="496" t="s">
        <v>3867</v>
      </c>
      <c r="C872" s="496"/>
      <c r="D872" s="496"/>
      <c r="E872" s="496"/>
      <c r="F872" s="496"/>
      <c r="G872" s="496"/>
      <c r="H872" s="497"/>
    </row>
    <row r="873" spans="1:8" ht="15" customHeight="1">
      <c r="A873" s="207">
        <v>9820</v>
      </c>
      <c r="B873" s="496" t="s">
        <v>3884</v>
      </c>
      <c r="C873" s="496"/>
      <c r="D873" s="496"/>
      <c r="E873" s="496"/>
      <c r="F873" s="496"/>
      <c r="G873" s="496"/>
      <c r="H873" s="497"/>
    </row>
    <row r="874" spans="1:8" ht="15" customHeight="1">
      <c r="A874" s="208">
        <v>9900</v>
      </c>
      <c r="B874" s="507" t="s">
        <v>2627</v>
      </c>
      <c r="C874" s="507"/>
      <c r="D874" s="507"/>
      <c r="E874" s="507"/>
      <c r="F874" s="507"/>
      <c r="G874" s="507"/>
      <c r="H874" s="508"/>
    </row>
    <row r="875" spans="1:8" ht="5.0999999999999996" customHeight="1"/>
    <row r="903"/>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c r="A1" s="498" t="s">
        <v>2964</v>
      </c>
      <c r="B1" s="498"/>
      <c r="C1" s="498"/>
      <c r="D1" s="498"/>
      <c r="E1" s="498"/>
      <c r="F1" s="498"/>
      <c r="G1" s="498"/>
      <c r="H1" s="498"/>
    </row>
    <row r="2" spans="1:8" ht="33" customHeight="1">
      <c r="A2" s="510" t="s">
        <v>4237</v>
      </c>
      <c r="B2" s="510"/>
      <c r="C2" s="510"/>
    </row>
    <row r="3" spans="1:8" ht="18.75" customHeight="1">
      <c r="A3" s="52" t="s">
        <v>1051</v>
      </c>
      <c r="B3" s="511" t="s">
        <v>2440</v>
      </c>
      <c r="C3" s="511"/>
    </row>
    <row r="4" spans="1:8" ht="37.5" hidden="1" customHeight="1">
      <c r="A4" s="53" t="s">
        <v>718</v>
      </c>
      <c r="B4" s="512" t="s">
        <v>4183</v>
      </c>
      <c r="C4" s="513"/>
    </row>
    <row r="5" spans="1:8" ht="48" hidden="1" customHeight="1">
      <c r="A5" s="53" t="s">
        <v>718</v>
      </c>
      <c r="B5" s="509" t="s">
        <v>4149</v>
      </c>
      <c r="C5" s="509"/>
    </row>
    <row r="6" spans="1:8" ht="59.25" hidden="1" customHeight="1">
      <c r="A6" s="53" t="s">
        <v>718</v>
      </c>
      <c r="B6" s="509" t="s">
        <v>4290</v>
      </c>
      <c r="C6" s="509"/>
    </row>
    <row r="7" spans="1:8" ht="48" hidden="1" customHeight="1">
      <c r="A7" s="53" t="s">
        <v>719</v>
      </c>
      <c r="B7" s="509" t="s">
        <v>4265</v>
      </c>
      <c r="C7" s="509"/>
    </row>
    <row r="8" spans="1:8" ht="41.25" hidden="1" customHeight="1">
      <c r="A8" s="53" t="s">
        <v>720</v>
      </c>
      <c r="B8" s="509" t="s">
        <v>3699</v>
      </c>
      <c r="C8" s="509"/>
    </row>
    <row r="9" spans="1:8" ht="59.25" hidden="1" customHeight="1">
      <c r="A9" s="53" t="s">
        <v>721</v>
      </c>
      <c r="B9" s="509" t="s">
        <v>4277</v>
      </c>
      <c r="C9" s="509"/>
    </row>
    <row r="10" spans="1:8" ht="61.5" hidden="1" customHeight="1">
      <c r="A10" s="53" t="s">
        <v>721</v>
      </c>
      <c r="B10" s="509" t="s">
        <v>4282</v>
      </c>
      <c r="C10" s="509"/>
    </row>
    <row r="11" spans="1:8" ht="43.5" hidden="1" customHeight="1">
      <c r="A11" s="53" t="s">
        <v>721</v>
      </c>
      <c r="B11" s="509" t="s">
        <v>4152</v>
      </c>
      <c r="C11" s="509"/>
    </row>
    <row r="12" spans="1:8" ht="27.75" hidden="1" customHeight="1">
      <c r="A12" s="53" t="s">
        <v>722</v>
      </c>
      <c r="B12" s="509" t="s">
        <v>4201</v>
      </c>
      <c r="C12" s="509"/>
    </row>
    <row r="13" spans="1:8" ht="27.75" hidden="1" customHeight="1">
      <c r="A13" s="53" t="s">
        <v>723</v>
      </c>
      <c r="B13" s="509" t="s">
        <v>4046</v>
      </c>
      <c r="C13" s="509"/>
    </row>
    <row r="14" spans="1:8" ht="45.75" hidden="1" customHeight="1">
      <c r="A14" s="53" t="s">
        <v>724</v>
      </c>
      <c r="B14" s="509" t="s">
        <v>4275</v>
      </c>
      <c r="C14" s="509"/>
    </row>
    <row r="15" spans="1:8" ht="45.75" hidden="1" customHeight="1">
      <c r="A15" s="53" t="s">
        <v>725</v>
      </c>
      <c r="B15" s="509" t="s">
        <v>4264</v>
      </c>
      <c r="C15" s="509"/>
    </row>
    <row r="16" spans="1:8" ht="51" hidden="1" customHeight="1">
      <c r="A16" s="53" t="s">
        <v>726</v>
      </c>
      <c r="B16" s="509" t="s">
        <v>4268</v>
      </c>
      <c r="C16" s="509"/>
    </row>
    <row r="17" spans="1:3" ht="27.75" hidden="1" customHeight="1">
      <c r="A17" s="53" t="s">
        <v>727</v>
      </c>
      <c r="B17" s="509" t="s">
        <v>3911</v>
      </c>
      <c r="C17" s="509"/>
    </row>
    <row r="18" spans="1:3" ht="27.75" hidden="1" customHeight="1">
      <c r="A18" s="53" t="s">
        <v>728</v>
      </c>
      <c r="B18" s="509" t="s">
        <v>3540</v>
      </c>
      <c r="C18" s="509"/>
    </row>
    <row r="19" spans="1:3" ht="45" hidden="1" customHeight="1">
      <c r="A19" s="53" t="s">
        <v>728</v>
      </c>
      <c r="B19" s="509" t="s">
        <v>4238</v>
      </c>
      <c r="C19" s="509"/>
    </row>
    <row r="20" spans="1:3" ht="45" hidden="1" customHeight="1">
      <c r="A20" s="53" t="s">
        <v>729</v>
      </c>
      <c r="B20" s="509" t="s">
        <v>4195</v>
      </c>
      <c r="C20" s="509"/>
    </row>
    <row r="21" spans="1:3" ht="30" hidden="1" customHeight="1">
      <c r="A21" s="53" t="s">
        <v>730</v>
      </c>
      <c r="B21" s="509" t="s">
        <v>3731</v>
      </c>
      <c r="C21" s="509"/>
    </row>
    <row r="22" spans="1:3" ht="30" hidden="1" customHeight="1">
      <c r="A22" s="53" t="s">
        <v>731</v>
      </c>
      <c r="B22" s="509" t="s">
        <v>3434</v>
      </c>
      <c r="C22" s="509"/>
    </row>
    <row r="23" spans="1:3" ht="30" hidden="1" customHeight="1">
      <c r="A23" s="53" t="s">
        <v>732</v>
      </c>
      <c r="B23" s="509" t="s">
        <v>4062</v>
      </c>
      <c r="C23" s="509"/>
    </row>
    <row r="24" spans="1:3" ht="30" hidden="1" customHeight="1">
      <c r="A24" s="53" t="s">
        <v>733</v>
      </c>
      <c r="B24" s="509" t="s">
        <v>3895</v>
      </c>
      <c r="C24" s="509"/>
    </row>
    <row r="25" spans="1:3" ht="30" hidden="1" customHeight="1">
      <c r="A25" s="53" t="s">
        <v>734</v>
      </c>
      <c r="B25" s="509" t="s">
        <v>4198</v>
      </c>
      <c r="C25" s="509"/>
    </row>
    <row r="26" spans="1:3" ht="30" hidden="1" customHeight="1">
      <c r="A26" s="53" t="s">
        <v>735</v>
      </c>
      <c r="B26" s="509" t="s">
        <v>3857</v>
      </c>
      <c r="C26" s="509"/>
    </row>
    <row r="27" spans="1:3" ht="70.5" hidden="1" customHeight="1">
      <c r="A27" s="53" t="s">
        <v>736</v>
      </c>
      <c r="B27" s="509" t="s">
        <v>4308</v>
      </c>
      <c r="C27" s="509"/>
    </row>
    <row r="28" spans="1:3" ht="48" hidden="1" customHeight="1">
      <c r="A28" s="53" t="s">
        <v>737</v>
      </c>
      <c r="B28" s="509" t="s">
        <v>4221</v>
      </c>
      <c r="C28" s="509"/>
    </row>
    <row r="29" spans="1:3" ht="100.5" hidden="1" customHeight="1">
      <c r="A29" s="53" t="s">
        <v>738</v>
      </c>
      <c r="B29" s="509" t="s">
        <v>4321</v>
      </c>
      <c r="C29" s="509"/>
    </row>
    <row r="30" spans="1:3" ht="45" hidden="1" customHeight="1">
      <c r="A30" s="53" t="s">
        <v>739</v>
      </c>
      <c r="B30" s="509" t="s">
        <v>4194</v>
      </c>
      <c r="C30" s="509"/>
    </row>
    <row r="31" spans="1:3" ht="45" hidden="1" customHeight="1">
      <c r="A31" s="53" t="s">
        <v>740</v>
      </c>
      <c r="B31" s="509" t="s">
        <v>4000</v>
      </c>
      <c r="C31" s="509"/>
    </row>
    <row r="32" spans="1:3" ht="45" hidden="1" customHeight="1">
      <c r="A32" s="53" t="s">
        <v>741</v>
      </c>
      <c r="B32" s="509" t="s">
        <v>4261</v>
      </c>
      <c r="C32" s="509"/>
    </row>
    <row r="33" spans="1:3" ht="72" hidden="1" customHeight="1">
      <c r="A33" s="53" t="s">
        <v>742</v>
      </c>
      <c r="B33" s="509" t="s">
        <v>4303</v>
      </c>
      <c r="C33" s="509"/>
    </row>
    <row r="34" spans="1:3" ht="79.5" hidden="1" customHeight="1">
      <c r="A34" s="53" t="s">
        <v>743</v>
      </c>
      <c r="B34" s="509" t="s">
        <v>4311</v>
      </c>
      <c r="C34" s="509"/>
    </row>
    <row r="35" spans="1:3" ht="70.5" hidden="1" customHeight="1">
      <c r="A35" s="53" t="s">
        <v>744</v>
      </c>
      <c r="B35" s="509" t="s">
        <v>4307</v>
      </c>
      <c r="C35" s="509"/>
    </row>
    <row r="36" spans="1:3" ht="45.75" hidden="1" customHeight="1">
      <c r="A36" s="53" t="s">
        <v>745</v>
      </c>
      <c r="B36" s="509" t="s">
        <v>4248</v>
      </c>
      <c r="C36" s="509"/>
    </row>
    <row r="37" spans="1:3" ht="54.95" hidden="1" customHeight="1">
      <c r="A37" s="53" t="s">
        <v>746</v>
      </c>
      <c r="B37" s="509" t="s">
        <v>4276</v>
      </c>
      <c r="C37" s="509"/>
    </row>
    <row r="38" spans="1:3" ht="37.5" hidden="1" customHeight="1">
      <c r="A38" s="53" t="s">
        <v>747</v>
      </c>
      <c r="B38" s="509" t="s">
        <v>3491</v>
      </c>
      <c r="C38" s="509"/>
    </row>
    <row r="39" spans="1:3" ht="61.5" hidden="1" customHeight="1">
      <c r="A39" s="53" t="s">
        <v>748</v>
      </c>
      <c r="B39" s="509" t="s">
        <v>4280</v>
      </c>
      <c r="C39" s="509"/>
    </row>
    <row r="40" spans="1:3" ht="53.25" hidden="1" customHeight="1">
      <c r="A40" s="53" t="s">
        <v>749</v>
      </c>
      <c r="B40" s="509" t="s">
        <v>4278</v>
      </c>
      <c r="C40" s="509"/>
    </row>
    <row r="41" spans="1:3" ht="73.5" hidden="1" customHeight="1">
      <c r="A41" s="53" t="s">
        <v>750</v>
      </c>
      <c r="B41" s="509" t="s">
        <v>4304</v>
      </c>
      <c r="C41" s="509"/>
    </row>
    <row r="42" spans="1:3" ht="57.95" hidden="1" customHeight="1">
      <c r="A42" s="53" t="s">
        <v>751</v>
      </c>
      <c r="B42" s="509" t="s">
        <v>4295</v>
      </c>
      <c r="C42" s="509"/>
    </row>
    <row r="43" spans="1:3" ht="84" hidden="1" customHeight="1">
      <c r="A43" s="53" t="s">
        <v>752</v>
      </c>
      <c r="B43" s="509" t="s">
        <v>4310</v>
      </c>
      <c r="C43" s="509"/>
    </row>
    <row r="44" spans="1:3" ht="48" hidden="1" customHeight="1">
      <c r="A44" s="53" t="s">
        <v>753</v>
      </c>
      <c r="B44" s="509" t="s">
        <v>4234</v>
      </c>
      <c r="C44" s="509"/>
    </row>
    <row r="45" spans="1:3" ht="57" customHeight="1">
      <c r="A45" s="53" t="s">
        <v>754</v>
      </c>
      <c r="B45" s="509" t="s">
        <v>4266</v>
      </c>
      <c r="C45" s="509"/>
    </row>
    <row r="46" spans="1:3" ht="57" customHeight="1">
      <c r="A46" s="53" t="s">
        <v>755</v>
      </c>
      <c r="B46" s="509" t="s">
        <v>4270</v>
      </c>
      <c r="C46" s="509"/>
    </row>
    <row r="47" spans="1:3" ht="84" customHeight="1">
      <c r="A47" s="53" t="s">
        <v>756</v>
      </c>
      <c r="B47" s="509" t="s">
        <v>4312</v>
      </c>
      <c r="C47" s="509"/>
    </row>
    <row r="48" spans="1:3" ht="5.0999999999999996" customHeight="1"/>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26" t="s">
        <v>2971</v>
      </c>
    </row>
    <row r="2" spans="2:2" ht="18">
      <c r="B2" s="80" t="s">
        <v>2095</v>
      </c>
    </row>
    <row r="3" spans="2:2">
      <c r="B3" s="325" t="str">
        <f xml:space="preserve"> "Ver. " &amp; MID(Skriveni!K31,1,1) &amp; "." &amp; MID(Skriveni!K31,2,1) &amp; "." &amp; MID(Skriveni!K31,3,1) &amp; "."</f>
        <v>Ver. 6.0.2.</v>
      </c>
    </row>
    <row r="4" spans="2:2" ht="64.5" customHeight="1">
      <c r="B4" s="175" t="s">
        <v>4301</v>
      </c>
    </row>
    <row r="5" spans="2:2" ht="66" customHeight="1" thickBot="1">
      <c r="B5" s="88" t="s">
        <v>4320</v>
      </c>
    </row>
    <row r="6" spans="2:2" ht="30" customHeight="1">
      <c r="B6" s="83" t="s">
        <v>4271</v>
      </c>
    </row>
    <row r="7" spans="2:2" ht="87" customHeight="1">
      <c r="B7" s="83" t="s">
        <v>4326</v>
      </c>
    </row>
    <row r="8" spans="2:2" ht="50.25" customHeight="1">
      <c r="B8" s="83" t="s">
        <v>4283</v>
      </c>
    </row>
    <row r="9" spans="2:2" ht="15.75" customHeight="1">
      <c r="B9" s="176" t="s">
        <v>3578</v>
      </c>
    </row>
    <row r="10" spans="2:2" ht="99.75" customHeight="1">
      <c r="B10" s="84" t="s">
        <v>4327</v>
      </c>
    </row>
    <row r="11" spans="2:2" ht="80.25" customHeight="1">
      <c r="B11" s="83" t="s">
        <v>4324</v>
      </c>
    </row>
    <row r="12" spans="2:2" ht="56.25" customHeight="1">
      <c r="B12" s="83" t="s">
        <v>4309</v>
      </c>
    </row>
    <row r="13" spans="2:2" ht="73.5" customHeight="1">
      <c r="B13" s="85" t="s">
        <v>4322</v>
      </c>
    </row>
    <row r="14" spans="2:2" ht="42.75" customHeight="1">
      <c r="B14" s="83" t="s">
        <v>4294</v>
      </c>
    </row>
    <row r="15" spans="2:2" ht="66" customHeight="1">
      <c r="B15" s="85" t="s">
        <v>4319</v>
      </c>
    </row>
    <row r="16" spans="2:2" ht="87" customHeight="1">
      <c r="B16" s="86" t="s">
        <v>4325</v>
      </c>
    </row>
    <row r="17" spans="2:2" ht="53.25" customHeight="1">
      <c r="B17" s="83" t="s">
        <v>4315</v>
      </c>
    </row>
    <row r="18" spans="2:2" ht="53.25" customHeight="1">
      <c r="B18" s="85" t="s">
        <v>4316</v>
      </c>
    </row>
    <row r="19" spans="2:2" ht="53.25" customHeight="1">
      <c r="B19" s="85" t="s">
        <v>4314</v>
      </c>
    </row>
    <row r="20" spans="2:2" ht="43.5" customHeight="1">
      <c r="B20" s="85" t="s">
        <v>4293</v>
      </c>
    </row>
    <row r="21" spans="2:2" ht="74.25" customHeight="1">
      <c r="B21" s="86" t="s">
        <v>4323</v>
      </c>
    </row>
    <row r="22" spans="2:2" ht="102" customHeight="1">
      <c r="B22" s="83" t="s">
        <v>4328</v>
      </c>
    </row>
    <row r="23" spans="2:2" ht="53.25" customHeight="1">
      <c r="B23" s="322" t="s">
        <v>4306</v>
      </c>
    </row>
    <row r="24" spans="2:2" ht="34.5" customHeight="1">
      <c r="B24" s="87" t="s">
        <v>4267</v>
      </c>
    </row>
    <row r="25" spans="2:2" ht="5.0999999999999996" customHeight="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6"/>
  <sheetViews>
    <sheetView showGridLines="0" showRowColHeaders="0" tabSelected="1" workbookViewId="0">
      <pane ySplit="1" topLeftCell="A2" activePane="bottomLeft" state="frozen"/>
      <selection pane="bottomLeft" activeCell="B7" sqref="B7"/>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89" t="s">
        <v>980</v>
      </c>
      <c r="B1" s="390"/>
      <c r="C1" s="413" t="s">
        <v>700</v>
      </c>
      <c r="D1" s="413"/>
      <c r="E1" s="413" t="s">
        <v>1120</v>
      </c>
      <c r="F1" s="413"/>
      <c r="G1" s="413" t="s">
        <v>684</v>
      </c>
      <c r="H1" s="413"/>
      <c r="I1" s="413"/>
      <c r="J1" s="413" t="s">
        <v>1151</v>
      </c>
      <c r="K1" s="414"/>
    </row>
    <row r="2" spans="1:11" ht="32.1" customHeight="1">
      <c r="A2" s="18"/>
      <c r="B2" s="18"/>
      <c r="C2" s="18"/>
      <c r="D2" s="18"/>
      <c r="E2" s="18"/>
      <c r="F2" s="18"/>
      <c r="H2" s="100">
        <f>LOOKUP(B22,A107:A663,C107:C663)</f>
        <v>12</v>
      </c>
      <c r="I2" s="18"/>
      <c r="J2" s="415" t="s">
        <v>1824</v>
      </c>
      <c r="K2" s="415"/>
    </row>
    <row r="3" spans="1:11" ht="5.0999999999999996" customHeight="1">
      <c r="B3" s="4"/>
      <c r="C3" s="4"/>
      <c r="D3" s="4"/>
      <c r="E3" s="4"/>
      <c r="F3" s="4"/>
      <c r="G3" s="4"/>
      <c r="H3" s="4"/>
      <c r="I3" s="4"/>
    </row>
    <row r="4" spans="1:11" ht="35.1" customHeight="1">
      <c r="A4" s="416" t="s">
        <v>3644</v>
      </c>
      <c r="B4" s="416"/>
      <c r="C4" s="416"/>
      <c r="D4" s="416"/>
      <c r="E4" s="416"/>
      <c r="F4" s="416"/>
      <c r="G4" s="416"/>
      <c r="H4" s="416"/>
      <c r="I4" s="416"/>
      <c r="J4" s="416"/>
      <c r="K4" s="416"/>
    </row>
    <row r="5" spans="1:11" ht="39.950000000000003" customHeight="1">
      <c r="A5" s="387" t="str">
        <f>IF(AND(K10&lt;&gt;"",K12&lt;&gt;""), "za razdoblje: " &amp; TEXT(K10, "d. mmmm yyyy.") &amp; "   –   " &amp; TEXT(K12, "d. mmmm yyyy."),"za razdoblje od ________________ do ______________")</f>
        <v>za razdoblje: 1. siječanj 2020.   –   31. prosinac 2020.</v>
      </c>
      <c r="B5" s="387"/>
      <c r="C5" s="387"/>
      <c r="D5" s="387"/>
      <c r="E5" s="387"/>
      <c r="F5" s="387"/>
      <c r="G5" s="387"/>
      <c r="H5" s="387"/>
      <c r="I5" s="387"/>
      <c r="J5" s="387"/>
      <c r="K5" s="387"/>
    </row>
    <row r="6" spans="1:11" ht="15" customHeight="1">
      <c r="A6" s="22" t="s">
        <v>1357</v>
      </c>
      <c r="B6" s="26">
        <v>7823</v>
      </c>
      <c r="C6" s="12"/>
      <c r="D6" s="403" t="s">
        <v>1875</v>
      </c>
      <c r="E6" s="404"/>
      <c r="F6" s="15" t="s">
        <v>885</v>
      </c>
      <c r="G6" s="12"/>
      <c r="H6" s="12"/>
      <c r="I6" s="12"/>
      <c r="J6" s="388">
        <f>SUM(Skriveni!G2:G1567)</f>
        <v>418553588.54900002</v>
      </c>
      <c r="K6" s="388"/>
    </row>
    <row r="7" spans="1:11" ht="3" customHeight="1">
      <c r="A7" s="12"/>
      <c r="B7" s="12"/>
      <c r="C7" s="12"/>
      <c r="D7" s="12"/>
      <c r="E7" s="12"/>
      <c r="F7" s="12"/>
      <c r="G7" s="12"/>
      <c r="H7" s="12"/>
      <c r="I7" s="12"/>
      <c r="J7" s="12"/>
      <c r="K7" s="12"/>
    </row>
    <row r="8" spans="1:11" ht="15" customHeight="1">
      <c r="A8" s="22" t="s">
        <v>1974</v>
      </c>
      <c r="B8" s="27" t="s">
        <v>1074</v>
      </c>
      <c r="C8" s="400" t="s">
        <v>3661</v>
      </c>
      <c r="D8" s="401"/>
      <c r="E8" s="401"/>
      <c r="F8" s="401"/>
      <c r="G8" s="401"/>
      <c r="H8" s="402"/>
      <c r="I8" s="161" t="s">
        <v>34</v>
      </c>
      <c r="J8" s="409" t="s">
        <v>2561</v>
      </c>
      <c r="K8" s="409"/>
    </row>
    <row r="9" spans="1:11" ht="3" customHeight="1">
      <c r="A9" s="12"/>
      <c r="B9" s="12"/>
      <c r="C9" s="12"/>
      <c r="D9" s="12"/>
      <c r="E9" s="12"/>
      <c r="F9" s="12"/>
      <c r="G9" s="12"/>
      <c r="H9" s="12"/>
      <c r="I9" s="12"/>
      <c r="J9" s="12"/>
      <c r="K9" s="12"/>
    </row>
    <row r="10" spans="1:11" ht="15" customHeight="1">
      <c r="A10" s="22" t="s">
        <v>1709</v>
      </c>
      <c r="B10" s="384" t="s">
        <v>3237</v>
      </c>
      <c r="C10" s="385"/>
      <c r="D10" s="385"/>
      <c r="E10" s="385"/>
      <c r="F10" s="385"/>
      <c r="G10" s="385"/>
      <c r="H10" s="385"/>
      <c r="I10" s="386"/>
      <c r="J10" s="22" t="s">
        <v>1325</v>
      </c>
      <c r="K10" s="79">
        <v>43831</v>
      </c>
    </row>
    <row r="11" spans="1:11" ht="3" customHeight="1">
      <c r="A11" s="12"/>
      <c r="B11" s="12"/>
      <c r="C11" s="12"/>
      <c r="D11" s="12"/>
      <c r="E11" s="12"/>
      <c r="F11" s="12"/>
      <c r="G11" s="12"/>
      <c r="H11" s="12"/>
      <c r="I11" s="12"/>
      <c r="J11" s="12"/>
      <c r="K11" s="12"/>
    </row>
    <row r="12" spans="1:11" ht="15" customHeight="1">
      <c r="A12" s="22" t="s">
        <v>2079</v>
      </c>
      <c r="B12" s="28">
        <v>35000</v>
      </c>
      <c r="C12" s="410" t="s">
        <v>1573</v>
      </c>
      <c r="D12" s="411"/>
      <c r="E12" s="411"/>
      <c r="F12" s="411"/>
      <c r="G12" s="412"/>
      <c r="H12" s="12"/>
      <c r="I12" s="12"/>
      <c r="J12" s="22" t="s">
        <v>1309</v>
      </c>
      <c r="K12" s="79">
        <v>44196</v>
      </c>
    </row>
    <row r="13" spans="1:11" ht="3" customHeight="1">
      <c r="A13" s="12"/>
      <c r="B13" s="12"/>
      <c r="C13" s="12"/>
      <c r="D13" s="12"/>
      <c r="E13" s="12"/>
      <c r="F13" s="12"/>
      <c r="G13" s="12"/>
      <c r="H13" s="12"/>
      <c r="I13" s="12"/>
      <c r="J13" s="12"/>
      <c r="K13" s="12"/>
    </row>
    <row r="14" spans="1:11" ht="15" customHeight="1">
      <c r="A14" s="22" t="s">
        <v>2313</v>
      </c>
      <c r="B14" s="397" t="s">
        <v>1783</v>
      </c>
      <c r="C14" s="398"/>
      <c r="D14" s="398"/>
      <c r="E14" s="398"/>
      <c r="F14" s="398"/>
      <c r="G14" s="399"/>
      <c r="H14" s="12"/>
      <c r="I14" s="12"/>
      <c r="J14" s="22" t="s">
        <v>436</v>
      </c>
      <c r="K14" s="45" t="s">
        <v>1353</v>
      </c>
    </row>
    <row r="15" spans="1:11" ht="3" customHeight="1">
      <c r="A15" s="12"/>
      <c r="B15" s="12"/>
      <c r="C15" s="12"/>
      <c r="D15" s="12"/>
      <c r="E15" s="12"/>
      <c r="F15" s="12"/>
      <c r="G15" s="12"/>
      <c r="H15" s="12"/>
      <c r="I15" s="12"/>
      <c r="J15" s="12"/>
      <c r="K15" s="12"/>
    </row>
    <row r="16" spans="1:11" ht="15" customHeight="1">
      <c r="A16" s="22" t="s">
        <v>1015</v>
      </c>
      <c r="B16" s="14">
        <v>31</v>
      </c>
      <c r="C16" s="367" t="str">
        <f>IF(B16&gt;0,LOOKUP(B16,A66:A74,B66:B74),"Razina nije upisana")</f>
        <v>Proračunski korisnik jedinice lokalne i područne (regionalne) samouprave koji obavlja poslove u sklopu funkcija koje se decentraliziraju</v>
      </c>
      <c r="D16" s="368"/>
      <c r="E16" s="368"/>
      <c r="F16" s="368"/>
      <c r="G16" s="368"/>
      <c r="H16" s="368"/>
      <c r="I16" s="368"/>
      <c r="J16" s="368"/>
      <c r="K16" s="368"/>
    </row>
    <row r="17" spans="1:11" ht="3" customHeight="1">
      <c r="A17" s="13"/>
      <c r="B17" s="12"/>
      <c r="C17" s="164"/>
      <c r="D17" s="164"/>
      <c r="E17" s="164"/>
      <c r="F17" s="164"/>
      <c r="G17" s="164"/>
      <c r="H17" s="164"/>
      <c r="I17" s="164"/>
      <c r="J17" s="164"/>
      <c r="K17" s="164"/>
    </row>
    <row r="18" spans="1:11" ht="15" customHeight="1">
      <c r="A18" s="22" t="s">
        <v>2257</v>
      </c>
      <c r="B18" s="29">
        <v>8730</v>
      </c>
      <c r="C18" s="367" t="str">
        <f xml:space="preserve"> IF(B18&gt;0,LOOKUP(B18,Sifre!A260:A874,Sifre!B260:B874),"Djelatnost nije upisana")</f>
        <v>Djelatnosti socijalne skrbi sa smještajem za starije osobe i osobe s invaliditetom</v>
      </c>
      <c r="D18" s="368"/>
      <c r="E18" s="368"/>
      <c r="F18" s="368"/>
      <c r="G18" s="368"/>
      <c r="H18" s="368"/>
      <c r="I18" s="368"/>
      <c r="J18" s="368"/>
      <c r="K18" s="368"/>
    </row>
    <row r="19" spans="1:11" ht="3" customHeight="1">
      <c r="A19" s="13"/>
      <c r="B19" s="12"/>
      <c r="C19" s="164"/>
      <c r="D19" s="164"/>
      <c r="E19" s="164"/>
      <c r="F19" s="164"/>
      <c r="G19" s="164"/>
      <c r="H19" s="164"/>
      <c r="I19" s="164"/>
      <c r="J19" s="164"/>
      <c r="K19" s="164"/>
    </row>
    <row r="20" spans="1:11" ht="15" customHeight="1">
      <c r="A20" s="22" t="s">
        <v>1155</v>
      </c>
      <c r="B20" s="30">
        <v>0</v>
      </c>
      <c r="C20" s="367" t="str">
        <f>IF(B20&lt;&gt;"","Razdjel: " &amp; LOOKUP(B20,A666:A718,B666:B718),"Razdjel nije upisan")</f>
        <v>Razdjel: NEMA RAZDJELA</v>
      </c>
      <c r="D20" s="368"/>
      <c r="E20" s="368"/>
      <c r="F20" s="368"/>
      <c r="G20" s="368"/>
      <c r="H20" s="368"/>
      <c r="I20" s="368"/>
      <c r="J20" s="368"/>
      <c r="K20" s="368"/>
    </row>
    <row r="21" spans="1:11" ht="3" customHeight="1">
      <c r="A21" s="13"/>
      <c r="B21" s="12"/>
      <c r="C21" s="164"/>
      <c r="D21" s="164"/>
      <c r="E21" s="164"/>
      <c r="F21" s="164"/>
      <c r="G21" s="164"/>
      <c r="H21" s="164"/>
      <c r="I21" s="164"/>
      <c r="J21" s="164"/>
      <c r="K21" s="164"/>
    </row>
    <row r="22" spans="1:11" ht="15" customHeight="1">
      <c r="A22" s="54" t="s">
        <v>2190</v>
      </c>
      <c r="B22" s="31">
        <v>396</v>
      </c>
      <c r="C22" s="367" t="str">
        <f>IF(B22&gt;0, "Županija: " &amp; LOOKUP(H2,A83:A103,B83:B103) &amp; ", grad/općina: " &amp; LOOKUP(B22,A107:A663,B107:B663),"Šifra grada/općine nije upisana")</f>
        <v>Županija: BRODSKO-POSAVSKA, grad/općina: SLAVONSKI BROD</v>
      </c>
      <c r="D22" s="368"/>
      <c r="E22" s="368"/>
      <c r="F22" s="368"/>
      <c r="G22" s="368"/>
      <c r="H22" s="368"/>
      <c r="I22" s="368"/>
      <c r="J22" s="368"/>
      <c r="K22" s="368"/>
    </row>
    <row r="23" spans="1:11" ht="3" customHeight="1">
      <c r="A23" s="13"/>
      <c r="B23" s="12"/>
      <c r="C23" s="12"/>
      <c r="D23" s="12"/>
      <c r="E23" s="12"/>
      <c r="F23" s="12"/>
      <c r="G23" s="12"/>
      <c r="H23" s="12"/>
      <c r="I23" s="12"/>
      <c r="J23" s="12"/>
      <c r="K23" s="12"/>
    </row>
    <row r="24" spans="1:11" ht="9.9499999999999993" customHeight="1">
      <c r="A24" s="13"/>
      <c r="B24" s="82" t="s">
        <v>1146</v>
      </c>
      <c r="C24" s="12"/>
      <c r="D24" s="372" t="s">
        <v>2241</v>
      </c>
      <c r="E24" s="373"/>
      <c r="F24" s="373"/>
      <c r="G24" s="12"/>
      <c r="H24" s="12"/>
      <c r="I24" s="12"/>
      <c r="J24" s="12"/>
      <c r="K24" s="12"/>
    </row>
    <row r="25" spans="1:11" ht="15" customHeight="1">
      <c r="A25" s="406" t="s">
        <v>2114</v>
      </c>
      <c r="B25" s="39" t="str">
        <f>IF(SUM(Skriveni!C2:F642)=0,"NE", "DA")</f>
        <v>DA</v>
      </c>
      <c r="C25" s="374" t="s">
        <v>1607</v>
      </c>
      <c r="D25" s="375"/>
      <c r="E25" s="81" t="str">
        <f>IF(AND(B25="DA",Kont!E23&gt;0),Kont!E23,"Nema")</f>
        <v>Nema</v>
      </c>
      <c r="F25" s="12"/>
      <c r="G25" s="22" t="s">
        <v>1926</v>
      </c>
      <c r="H25" s="369" t="s">
        <v>2122</v>
      </c>
      <c r="I25" s="370"/>
      <c r="J25" s="370"/>
      <c r="K25" s="371"/>
    </row>
    <row r="26" spans="1:11" ht="3" customHeight="1">
      <c r="A26" s="407"/>
      <c r="B26" s="32"/>
      <c r="C26" s="33"/>
      <c r="D26" s="34"/>
      <c r="E26" s="35"/>
      <c r="G26" s="13"/>
      <c r="H26" s="12"/>
      <c r="I26" s="12"/>
      <c r="J26" s="12"/>
      <c r="K26" s="12"/>
    </row>
    <row r="27" spans="1:11" ht="15" customHeight="1">
      <c r="A27" s="407"/>
      <c r="B27" s="39" t="str">
        <f>IF(SUM(Skriveni!C977:D1231)&lt;&gt;0,"DA","NE")</f>
        <v>DA</v>
      </c>
      <c r="C27" s="374" t="s">
        <v>1441</v>
      </c>
      <c r="D27" s="405"/>
      <c r="E27" s="81" t="str">
        <f>IF(AND(B27="DA",Kont!E262&gt;0),Kont!E262,"Nema")</f>
        <v>Nema</v>
      </c>
      <c r="F27" s="12"/>
      <c r="G27" s="22" t="s">
        <v>1165</v>
      </c>
      <c r="H27" s="369" t="s">
        <v>1436</v>
      </c>
      <c r="I27" s="371"/>
      <c r="J27" s="13" t="s">
        <v>1164</v>
      </c>
      <c r="K27" s="15" t="s">
        <v>1437</v>
      </c>
    </row>
    <row r="28" spans="1:11" ht="3" customHeight="1">
      <c r="A28" s="407"/>
      <c r="F28" s="12"/>
      <c r="G28" s="12"/>
      <c r="H28" s="12"/>
      <c r="I28" s="12"/>
      <c r="J28" s="12"/>
      <c r="K28" s="12"/>
    </row>
    <row r="29" spans="1:11" ht="15" customHeight="1">
      <c r="A29" s="407"/>
      <c r="B29" s="39" t="str">
        <f>IF(SUM(Skriveni!C1293:D1428)&lt;&gt;0,"DA","NE")</f>
        <v>DA</v>
      </c>
      <c r="C29" s="376" t="s">
        <v>1930</v>
      </c>
      <c r="D29" s="377"/>
      <c r="E29" s="81" t="str">
        <f>IF(AND(B29="DA",Kont!E298&gt;0),Kont!E298,"Nema")</f>
        <v>Nema</v>
      </c>
      <c r="F29" s="12"/>
      <c r="G29" s="22" t="s">
        <v>2586</v>
      </c>
      <c r="H29" s="392" t="s">
        <v>1581</v>
      </c>
      <c r="I29" s="393"/>
      <c r="J29" s="393"/>
      <c r="K29" s="394"/>
    </row>
    <row r="30" spans="1:11" ht="3" customHeight="1">
      <c r="A30" s="407"/>
      <c r="B30" s="32"/>
      <c r="C30" s="33"/>
      <c r="D30" s="34"/>
      <c r="E30" s="35"/>
      <c r="F30" s="12"/>
      <c r="G30" s="12"/>
      <c r="H30" s="12"/>
      <c r="I30" s="12"/>
      <c r="J30" s="12"/>
      <c r="K30" s="12"/>
    </row>
    <row r="31" spans="1:11" ht="15" customHeight="1">
      <c r="A31" s="407"/>
      <c r="B31" s="177" t="s">
        <v>4329</v>
      </c>
      <c r="C31" s="374" t="s">
        <v>1606</v>
      </c>
      <c r="D31" s="405"/>
      <c r="E31" s="81" t="str">
        <f>IF(Kont!E294&gt;0,Kont!E294,"Nema")</f>
        <v>Nema</v>
      </c>
      <c r="F31" s="12"/>
      <c r="G31" s="13" t="s">
        <v>2560</v>
      </c>
      <c r="H31" s="392"/>
      <c r="I31" s="393"/>
      <c r="J31" s="393"/>
      <c r="K31" s="394"/>
    </row>
    <row r="32" spans="1:11" ht="3" customHeight="1">
      <c r="A32" s="407"/>
      <c r="B32" s="32"/>
      <c r="C32" s="33"/>
      <c r="D32" s="34"/>
      <c r="E32" s="35"/>
      <c r="F32" s="12"/>
      <c r="G32" s="12"/>
      <c r="H32" s="12"/>
      <c r="I32" s="12"/>
      <c r="J32" s="12"/>
      <c r="K32" s="12"/>
    </row>
    <row r="33" spans="1:11" ht="15" customHeight="1">
      <c r="A33" s="408"/>
      <c r="B33" s="39" t="str">
        <f>IF(SUM(Skriveni!C1474:C1556)&lt;&gt;0,"DA","NE")</f>
        <v>DA</v>
      </c>
      <c r="C33" s="395" t="s">
        <v>1604</v>
      </c>
      <c r="D33" s="396"/>
      <c r="E33" s="81" t="str">
        <f>IF(AND(B33="DA",Kont!E290&gt;0),Kont!E290,"Nema")</f>
        <v>Nema</v>
      </c>
      <c r="F33" s="12"/>
      <c r="G33" s="22" t="s">
        <v>1891</v>
      </c>
      <c r="H33" s="397" t="s">
        <v>2122</v>
      </c>
      <c r="I33" s="398"/>
      <c r="J33" s="398"/>
      <c r="K33" s="399"/>
    </row>
    <row r="34" spans="1:11" ht="3" customHeight="1">
      <c r="A34" s="77"/>
      <c r="B34" s="78"/>
      <c r="F34" s="12"/>
      <c r="G34" s="12"/>
      <c r="H34" s="12"/>
      <c r="I34" s="12"/>
      <c r="J34" s="12"/>
      <c r="K34" s="12"/>
    </row>
    <row r="35" spans="1:11" ht="15" customHeight="1">
      <c r="A35" s="77"/>
      <c r="B35" s="17"/>
      <c r="C35" s="17"/>
      <c r="D35" s="17"/>
      <c r="E35" s="17"/>
      <c r="F35" s="12"/>
      <c r="G35" s="40" t="s">
        <v>1719</v>
      </c>
      <c r="H35" s="378" t="str">
        <f>IF(Kont!E3&gt;0,"Izvještaj sadrži pogreške, broj pogrešaka: " &amp; Kont!E3,IF(J6=0,"Izvještaj je prazan","Izvještaj nema pogrešaka"))</f>
        <v>Izvještaj sadrži pogreške, broj pogrešaka: 1</v>
      </c>
      <c r="I35" s="379"/>
      <c r="J35" s="379"/>
      <c r="K35" s="380"/>
    </row>
    <row r="36" spans="1:11" ht="3" customHeight="1">
      <c r="A36" s="77"/>
      <c r="B36" s="74"/>
      <c r="C36" s="75"/>
      <c r="D36" s="76"/>
      <c r="E36" s="12"/>
      <c r="F36" s="12"/>
      <c r="G36" s="12"/>
      <c r="H36" s="12"/>
      <c r="I36" s="12"/>
      <c r="J36" s="12"/>
      <c r="K36" s="12"/>
    </row>
    <row r="37" spans="1:11" ht="5.0999999999999996" customHeight="1"/>
    <row r="38" spans="1:11" ht="29.25" customHeight="1">
      <c r="A38" s="106" t="s">
        <v>985</v>
      </c>
      <c r="B38" s="391" t="s">
        <v>1374</v>
      </c>
      <c r="C38" s="391"/>
      <c r="D38" s="391"/>
      <c r="E38" s="391"/>
      <c r="F38" s="391"/>
      <c r="G38" s="391"/>
      <c r="H38" s="391"/>
      <c r="I38" s="107" t="s">
        <v>1697</v>
      </c>
      <c r="J38" s="108" t="s">
        <v>2847</v>
      </c>
      <c r="K38" s="109" t="s">
        <v>2647</v>
      </c>
    </row>
    <row r="39" spans="1:11" ht="12.95" customHeight="1">
      <c r="A39" s="354" t="s">
        <v>830</v>
      </c>
      <c r="B39" s="365" t="str">
        <f>PRRAS!B12</f>
        <v xml:space="preserve">PRIHODI POSLOVANJA (AOP 002+039+045+074+105+123+130+136) </v>
      </c>
      <c r="C39" s="365"/>
      <c r="D39" s="365"/>
      <c r="E39" s="365"/>
      <c r="F39" s="365"/>
      <c r="G39" s="365"/>
      <c r="H39" s="365"/>
      <c r="I39" s="110">
        <f>PRRAS!C12</f>
        <v>1</v>
      </c>
      <c r="J39" s="111">
        <f>PRRAS!D12</f>
        <v>15118495</v>
      </c>
      <c r="K39" s="112">
        <f>PRRAS!E12</f>
        <v>15282963</v>
      </c>
    </row>
    <row r="40" spans="1:11" ht="12.95" customHeight="1">
      <c r="A40" s="355"/>
      <c r="B40" s="362" t="str">
        <f>PRRAS!B159</f>
        <v xml:space="preserve">RASHODI POSLOVANJA (AOP 149+160+193+212+221+246+257) </v>
      </c>
      <c r="C40" s="363"/>
      <c r="D40" s="363"/>
      <c r="E40" s="363"/>
      <c r="F40" s="363"/>
      <c r="G40" s="363"/>
      <c r="H40" s="363"/>
      <c r="I40" s="113">
        <f>PRRAS!C159</f>
        <v>148</v>
      </c>
      <c r="J40" s="114">
        <f>PRRAS!D159</f>
        <v>13762196</v>
      </c>
      <c r="K40" s="115">
        <f>PRRAS!E159</f>
        <v>14197527</v>
      </c>
    </row>
    <row r="41" spans="1:11" ht="12.95" customHeight="1">
      <c r="A41" s="355"/>
      <c r="B41" s="362" t="str">
        <f>PRRAS!B648</f>
        <v>Višak prihoda i primitaka raspoloživ u sljedećem razdoblju (AOP 631+633-632-634)</v>
      </c>
      <c r="C41" s="363"/>
      <c r="D41" s="363"/>
      <c r="E41" s="363"/>
      <c r="F41" s="363"/>
      <c r="G41" s="363"/>
      <c r="H41" s="363"/>
      <c r="I41" s="113">
        <f>PRRAS!C648</f>
        <v>635</v>
      </c>
      <c r="J41" s="114">
        <f>PRRAS!D648</f>
        <v>171923</v>
      </c>
      <c r="K41" s="115">
        <f>PRRAS!E648</f>
        <v>238336</v>
      </c>
    </row>
    <row r="42" spans="1:11" ht="12.95" customHeight="1">
      <c r="A42" s="356"/>
      <c r="B42" s="366" t="str">
        <f>PRRAS!B649</f>
        <v>Manjak prihoda i primitaka za pokriće u sljedećem razdoblju (AOP 632+634-631-633)</v>
      </c>
      <c r="C42" s="364"/>
      <c r="D42" s="364"/>
      <c r="E42" s="364"/>
      <c r="F42" s="364"/>
      <c r="G42" s="364"/>
      <c r="H42" s="364"/>
      <c r="I42" s="116">
        <f>PRRAS!C649</f>
        <v>636</v>
      </c>
      <c r="J42" s="117">
        <f>PRRAS!D649</f>
        <v>0</v>
      </c>
      <c r="K42" s="118">
        <f>PRRAS!E649</f>
        <v>0</v>
      </c>
    </row>
    <row r="43" spans="1:11" ht="12.95" customHeight="1">
      <c r="A43" s="354" t="s">
        <v>893</v>
      </c>
      <c r="B43" s="365" t="str">
        <f>Bil!B13</f>
        <v>Nefinancijska imovina (AOP 003+007+046+047+051+058)</v>
      </c>
      <c r="C43" s="359"/>
      <c r="D43" s="359"/>
      <c r="E43" s="359"/>
      <c r="F43" s="359"/>
      <c r="G43" s="359"/>
      <c r="H43" s="359"/>
      <c r="I43" s="110">
        <f>Bil!C13</f>
        <v>2</v>
      </c>
      <c r="J43" s="111">
        <f>Bil!D13</f>
        <v>30100954</v>
      </c>
      <c r="K43" s="112">
        <f>Bil!E13</f>
        <v>30044292</v>
      </c>
    </row>
    <row r="44" spans="1:11" ht="12.95" customHeight="1">
      <c r="A44" s="355"/>
      <c r="B44" s="362" t="str">
        <f>Bil!B74</f>
        <v>Financijska imovina (AOP 064+073+082+113+129+141+158+164)</v>
      </c>
      <c r="C44" s="363"/>
      <c r="D44" s="363"/>
      <c r="E44" s="363"/>
      <c r="F44" s="363"/>
      <c r="G44" s="363"/>
      <c r="H44" s="363"/>
      <c r="I44" s="113">
        <f>Bil!C74</f>
        <v>63</v>
      </c>
      <c r="J44" s="114">
        <f>Bil!D74</f>
        <v>2993091</v>
      </c>
      <c r="K44" s="115">
        <f>Bil!E74</f>
        <v>3055597</v>
      </c>
    </row>
    <row r="45" spans="1:11" ht="12.95" customHeight="1">
      <c r="A45" s="355"/>
      <c r="B45" s="360" t="str">
        <f>Bil!B180</f>
        <v xml:space="preserve">Obveze (AOP 170+181+182+198+226) </v>
      </c>
      <c r="C45" s="361"/>
      <c r="D45" s="361"/>
      <c r="E45" s="361"/>
      <c r="F45" s="361"/>
      <c r="G45" s="361"/>
      <c r="H45" s="361"/>
      <c r="I45" s="113">
        <f>Bil!C180</f>
        <v>169</v>
      </c>
      <c r="J45" s="114">
        <f>Bil!D180</f>
        <v>2524098</v>
      </c>
      <c r="K45" s="115">
        <f>Bil!E180</f>
        <v>2464426</v>
      </c>
    </row>
    <row r="46" spans="1:11" ht="12.95" customHeight="1">
      <c r="A46" s="356"/>
      <c r="B46" s="357" t="str">
        <f>Bil!B240</f>
        <v>Vlastiti izvori (AOP 230 + 238 - 242 + 246 do 248)</v>
      </c>
      <c r="C46" s="358"/>
      <c r="D46" s="358"/>
      <c r="E46" s="358"/>
      <c r="F46" s="358"/>
      <c r="G46" s="358"/>
      <c r="H46" s="358"/>
      <c r="I46" s="116">
        <f>Bil!C240</f>
        <v>229</v>
      </c>
      <c r="J46" s="117">
        <f>Bil!D240</f>
        <v>30569947</v>
      </c>
      <c r="K46" s="118">
        <f>Bil!E240</f>
        <v>30635463</v>
      </c>
    </row>
    <row r="47" spans="1:11" ht="12.95" customHeight="1">
      <c r="A47" s="354" t="s">
        <v>1571</v>
      </c>
      <c r="B47" s="365" t="str">
        <f>RasF!B12</f>
        <v>Opće javne usluge (AOP 002+006+009+013 do 017)</v>
      </c>
      <c r="C47" s="365"/>
      <c r="D47" s="365"/>
      <c r="E47" s="365"/>
      <c r="F47" s="365"/>
      <c r="G47" s="365"/>
      <c r="H47" s="365"/>
      <c r="I47" s="110">
        <f>RasF!C12</f>
        <v>1</v>
      </c>
      <c r="J47" s="111">
        <f>RasF!D12</f>
        <v>0</v>
      </c>
      <c r="K47" s="112">
        <f>RasF!E12</f>
        <v>0</v>
      </c>
    </row>
    <row r="48" spans="1:11" ht="12.95" customHeight="1">
      <c r="A48" s="355"/>
      <c r="B48" s="362" t="str">
        <f>RasF!B42</f>
        <v>Ekonomski poslovi (AOP 032+035+039+046+050+056+057+062+070)</v>
      </c>
      <c r="C48" s="362"/>
      <c r="D48" s="362"/>
      <c r="E48" s="362"/>
      <c r="F48" s="362"/>
      <c r="G48" s="362"/>
      <c r="H48" s="362"/>
      <c r="I48" s="113">
        <f>RasF!C42</f>
        <v>31</v>
      </c>
      <c r="J48" s="114">
        <f>RasF!D42</f>
        <v>0</v>
      </c>
      <c r="K48" s="115">
        <f>RasF!E42</f>
        <v>0</v>
      </c>
    </row>
    <row r="49" spans="1:11" ht="12.95" customHeight="1">
      <c r="A49" s="355"/>
      <c r="B49" s="362" t="str">
        <f>RasF!B95</f>
        <v>Rashodi vezani za stanovanje i kom. pogodnosti koji nisu drugdje svrstani</v>
      </c>
      <c r="C49" s="362"/>
      <c r="D49" s="362"/>
      <c r="E49" s="362"/>
      <c r="F49" s="362"/>
      <c r="G49" s="362"/>
      <c r="H49" s="362"/>
      <c r="I49" s="113">
        <f>RasF!C95</f>
        <v>84</v>
      </c>
      <c r="J49" s="114">
        <f>RasF!D95</f>
        <v>0</v>
      </c>
      <c r="K49" s="115">
        <f>RasF!E95</f>
        <v>0</v>
      </c>
    </row>
    <row r="50" spans="1:11" ht="12.95" customHeight="1">
      <c r="A50" s="355"/>
      <c r="B50" s="362" t="str">
        <f>RasF!B121</f>
        <v>Obrazovanje (AOP 111+114+117+118+121 do 124)</v>
      </c>
      <c r="C50" s="362"/>
      <c r="D50" s="362"/>
      <c r="E50" s="362"/>
      <c r="F50" s="362"/>
      <c r="G50" s="362"/>
      <c r="H50" s="362"/>
      <c r="I50" s="113">
        <f>RasF!C121</f>
        <v>110</v>
      </c>
      <c r="J50" s="114">
        <f>RasF!D121</f>
        <v>0</v>
      </c>
      <c r="K50" s="115">
        <f>RasF!E121</f>
        <v>0</v>
      </c>
    </row>
    <row r="51" spans="1:11" ht="12.95" customHeight="1">
      <c r="A51" s="356"/>
      <c r="B51" s="366" t="str">
        <f>RasF!B148</f>
        <v>Kontrolni zbroj (AOP 001+018+024+031+071+078+085+103+110+125)</v>
      </c>
      <c r="C51" s="366"/>
      <c r="D51" s="366"/>
      <c r="E51" s="366"/>
      <c r="F51" s="366"/>
      <c r="G51" s="366"/>
      <c r="H51" s="366"/>
      <c r="I51" s="116">
        <f>RasF!C148</f>
        <v>137</v>
      </c>
      <c r="J51" s="117">
        <f>RasF!D148</f>
        <v>14966461</v>
      </c>
      <c r="K51" s="118">
        <f>RasF!E148</f>
        <v>15064515</v>
      </c>
    </row>
    <row r="52" spans="1:11" ht="12.95" customHeight="1">
      <c r="A52" s="354" t="s">
        <v>828</v>
      </c>
      <c r="B52" s="359" t="str">
        <f>PVRIO!B12</f>
        <v>Promjene u vrijednosti i obujmu imovine (AOP 002+018)</v>
      </c>
      <c r="C52" s="359"/>
      <c r="D52" s="359"/>
      <c r="E52" s="359"/>
      <c r="F52" s="359"/>
      <c r="G52" s="359"/>
      <c r="H52" s="359"/>
      <c r="I52" s="110">
        <f>PVRIO!C12</f>
        <v>1</v>
      </c>
      <c r="J52" s="111">
        <f>PVRIO!D12</f>
        <v>32487</v>
      </c>
      <c r="K52" s="112">
        <f>PVRIO!E12</f>
        <v>0</v>
      </c>
    </row>
    <row r="53" spans="1:11" ht="12.95" customHeight="1">
      <c r="A53" s="355"/>
      <c r="B53" s="363" t="str">
        <f>PVRIO!B29</f>
        <v>Promjene u obujmu imovine (AOP 019+026)</v>
      </c>
      <c r="C53" s="363"/>
      <c r="D53" s="363"/>
      <c r="E53" s="363"/>
      <c r="F53" s="363"/>
      <c r="G53" s="363"/>
      <c r="H53" s="363"/>
      <c r="I53" s="113">
        <f>PVRIO!C29</f>
        <v>18</v>
      </c>
      <c r="J53" s="114">
        <f>PVRIO!D29</f>
        <v>32487</v>
      </c>
      <c r="K53" s="115">
        <f>PVRIO!E29</f>
        <v>0</v>
      </c>
    </row>
    <row r="54" spans="1:11" ht="12.95" customHeight="1">
      <c r="A54" s="355"/>
      <c r="B54" s="363" t="str">
        <f>PVRIO!B45</f>
        <v>Promjene u vrijednosti (revalorizacija) i obujmu obveza (AOP 035+040)</v>
      </c>
      <c r="C54" s="363"/>
      <c r="D54" s="363"/>
      <c r="E54" s="363"/>
      <c r="F54" s="363"/>
      <c r="G54" s="363"/>
      <c r="H54" s="363"/>
      <c r="I54" s="113">
        <f>PVRIO!C45</f>
        <v>34</v>
      </c>
      <c r="J54" s="114">
        <f>PVRIO!D45</f>
        <v>0</v>
      </c>
      <c r="K54" s="115">
        <f>PVRIO!E45</f>
        <v>0</v>
      </c>
    </row>
    <row r="55" spans="1:11" ht="12.95" customHeight="1">
      <c r="A55" s="356"/>
      <c r="B55" s="364" t="str">
        <f>PVRIO!B51</f>
        <v>Promjene u obujmu obveza (AOP 041 do 044)</v>
      </c>
      <c r="C55" s="364"/>
      <c r="D55" s="364"/>
      <c r="E55" s="364"/>
      <c r="F55" s="364"/>
      <c r="G55" s="364"/>
      <c r="H55" s="364"/>
      <c r="I55" s="116">
        <f>PVRIO!C51</f>
        <v>40</v>
      </c>
      <c r="J55" s="117">
        <f>PVRIO!D51</f>
        <v>0</v>
      </c>
      <c r="K55" s="118">
        <f>PVRIO!E51</f>
        <v>0</v>
      </c>
    </row>
    <row r="56" spans="1:11" ht="12.95" customHeight="1">
      <c r="A56" s="354" t="s">
        <v>823</v>
      </c>
      <c r="B56" s="359" t="str">
        <f>Obv!B12</f>
        <v>Stanje obveza 1. siječnja (=AOP 036* iz Izvještaja o obvezama za prethodnu godinu)</v>
      </c>
      <c r="C56" s="359"/>
      <c r="D56" s="359"/>
      <c r="E56" s="359"/>
      <c r="F56" s="359"/>
      <c r="G56" s="359"/>
      <c r="H56" s="359"/>
      <c r="I56" s="110">
        <f>Obv!C12</f>
        <v>1</v>
      </c>
      <c r="J56" s="111" t="s">
        <v>1</v>
      </c>
      <c r="K56" s="112">
        <f>Obv!D12</f>
        <v>2502885</v>
      </c>
    </row>
    <row r="57" spans="1:11" ht="12.95" customHeight="1">
      <c r="A57" s="355"/>
      <c r="B57" s="362" t="str">
        <f>Obv!B47</f>
        <v>Stanje obveza na kraju izvještajnog razdoblja (AOP 001+002-019) i (AOP 037+090)</v>
      </c>
      <c r="C57" s="362"/>
      <c r="D57" s="362"/>
      <c r="E57" s="362"/>
      <c r="F57" s="362"/>
      <c r="G57" s="362"/>
      <c r="H57" s="362"/>
      <c r="I57" s="113">
        <f>Obv!C47</f>
        <v>36</v>
      </c>
      <c r="J57" s="114" t="s">
        <v>1</v>
      </c>
      <c r="K57" s="115">
        <f>Obv!D47</f>
        <v>2418615</v>
      </c>
    </row>
    <row r="58" spans="1:11" ht="12.95" customHeight="1">
      <c r="A58" s="355"/>
      <c r="B58" s="362" t="str">
        <f>Obv!B48</f>
        <v>Stanje dospjelih obveza na kraju izvještajnog razdoblja (AOP 038+043+079+084)</v>
      </c>
      <c r="C58" s="362"/>
      <c r="D58" s="362"/>
      <c r="E58" s="362"/>
      <c r="F58" s="362"/>
      <c r="G58" s="362"/>
      <c r="H58" s="362"/>
      <c r="I58" s="113">
        <f>Obv!C48</f>
        <v>37</v>
      </c>
      <c r="J58" s="114" t="s">
        <v>1</v>
      </c>
      <c r="K58" s="115">
        <f>Obv!D48</f>
        <v>281473</v>
      </c>
    </row>
    <row r="59" spans="1:11" ht="12.95" customHeight="1">
      <c r="A59" s="356"/>
      <c r="B59" s="366" t="str">
        <f>Obv!B101</f>
        <v>Stanje nedospjelih obveza na kraju izvještajnog razdoblja (AOP 091 do 094)</v>
      </c>
      <c r="C59" s="366"/>
      <c r="D59" s="366"/>
      <c r="E59" s="366"/>
      <c r="F59" s="366"/>
      <c r="G59" s="366"/>
      <c r="H59" s="366"/>
      <c r="I59" s="116">
        <f>Obv!C101</f>
        <v>90</v>
      </c>
      <c r="J59" s="117" t="s">
        <v>1</v>
      </c>
      <c r="K59" s="118">
        <f>Obv!D101</f>
        <v>2137143</v>
      </c>
    </row>
    <row r="60" spans="1:11" ht="5.0999999999999996" customHeight="1">
      <c r="A60" s="5"/>
      <c r="B60" s="6"/>
      <c r="C60" s="6"/>
      <c r="D60" s="6"/>
      <c r="E60" s="6"/>
      <c r="F60" s="6"/>
      <c r="G60" s="6"/>
      <c r="H60" s="6"/>
      <c r="I60" s="6"/>
      <c r="J60" s="7"/>
      <c r="K60" s="7"/>
    </row>
    <row r="61" spans="1:11" ht="36.75" customHeight="1">
      <c r="A61" s="51" t="s">
        <v>2984</v>
      </c>
      <c r="B61" s="6"/>
      <c r="C61" s="6"/>
      <c r="D61" s="6"/>
      <c r="E61" s="6"/>
      <c r="F61" s="6"/>
      <c r="G61" s="6"/>
      <c r="H61" s="6"/>
      <c r="I61" s="6"/>
      <c r="J61" s="353" t="str">
        <f xml:space="preserve"> "Verzija Excel datoteke: " &amp; MID(Skriveni!K31,1,1) &amp; "." &amp; MID(Skriveni!K31,2,1) &amp; "." &amp; MID(Skriveni!K31,3,1) &amp; "."</f>
        <v>Verzija Excel datoteke: 6.0.2.</v>
      </c>
      <c r="K61" s="353"/>
    </row>
    <row r="62" spans="1:11" ht="53.25" customHeight="1">
      <c r="A62" s="19"/>
      <c r="B62" s="19"/>
      <c r="C62" s="19"/>
      <c r="D62" s="19"/>
      <c r="E62" s="19"/>
      <c r="F62" s="19"/>
      <c r="G62" s="20"/>
      <c r="H62" s="19"/>
      <c r="I62" s="19"/>
      <c r="J62" s="19"/>
      <c r="K62" s="19"/>
    </row>
    <row r="63" spans="1:11" ht="21.75" customHeight="1">
      <c r="A63" s="381" t="s">
        <v>2816</v>
      </c>
      <c r="B63" s="381"/>
      <c r="C63" s="381"/>
      <c r="D63" s="381"/>
      <c r="E63" s="16"/>
      <c r="F63" s="21"/>
      <c r="G63" s="16"/>
      <c r="H63" s="382" t="s">
        <v>1942</v>
      </c>
      <c r="I63" s="383"/>
      <c r="J63" s="383"/>
      <c r="K63" s="383"/>
    </row>
    <row r="64" spans="1:11" ht="5.0999999999999996" customHeight="1"/>
    <row r="65" spans="1:2" ht="12.75" hidden="1" customHeight="1"/>
    <row r="66" spans="1:2" ht="12.75" hidden="1" customHeight="1">
      <c r="A66" s="1">
        <v>11</v>
      </c>
      <c r="B66" s="1" t="s">
        <v>3820</v>
      </c>
    </row>
    <row r="67" spans="1:2" ht="12.75" hidden="1" customHeight="1">
      <c r="A67" s="1">
        <v>12</v>
      </c>
      <c r="B67" s="1" t="s">
        <v>3498</v>
      </c>
    </row>
    <row r="68" spans="1:2" ht="12.75" hidden="1" customHeight="1">
      <c r="A68" s="1">
        <v>13</v>
      </c>
      <c r="B68" s="1" t="s">
        <v>2121</v>
      </c>
    </row>
    <row r="69" spans="1:2" ht="12.75" hidden="1" customHeight="1">
      <c r="A69" s="1">
        <v>21</v>
      </c>
      <c r="B69" s="1" t="s">
        <v>3759</v>
      </c>
    </row>
    <row r="70" spans="1:2" ht="12.75" hidden="1" customHeight="1">
      <c r="A70" s="1">
        <v>22</v>
      </c>
      <c r="B70" s="1" t="s">
        <v>3594</v>
      </c>
    </row>
    <row r="71" spans="1:2" ht="12.75" hidden="1" customHeight="1">
      <c r="A71" s="1">
        <v>23</v>
      </c>
      <c r="B71" s="1" t="s">
        <v>3777</v>
      </c>
    </row>
    <row r="72" spans="1:2" ht="12.75" hidden="1" customHeight="1">
      <c r="A72" s="1">
        <v>31</v>
      </c>
      <c r="B72" s="1" t="s">
        <v>4164</v>
      </c>
    </row>
    <row r="73" spans="1:2" ht="12.75" hidden="1" customHeight="1">
      <c r="A73" s="1">
        <v>41</v>
      </c>
      <c r="B73" s="1" t="s">
        <v>3211</v>
      </c>
    </row>
    <row r="74" spans="1:2" ht="12.75" hidden="1" customHeight="1">
      <c r="A74" s="1">
        <v>42</v>
      </c>
      <c r="B74" s="1" t="s">
        <v>3816</v>
      </c>
    </row>
    <row r="75" spans="1:2" ht="12.75" hidden="1" customHeight="1"/>
    <row r="76" spans="1:2" ht="12.75" hidden="1" customHeight="1">
      <c r="A76" s="38" t="s">
        <v>445</v>
      </c>
      <c r="B76" s="41" t="s">
        <v>1489</v>
      </c>
    </row>
    <row r="77" spans="1:2" ht="12.75" hidden="1" customHeight="1">
      <c r="A77" s="37"/>
      <c r="B77" s="43" t="s">
        <v>2669</v>
      </c>
    </row>
    <row r="78" spans="1:2" ht="12.75" hidden="1" customHeight="1">
      <c r="A78" s="37" t="s">
        <v>882</v>
      </c>
      <c r="B78" s="43" t="s">
        <v>3418</v>
      </c>
    </row>
    <row r="79" spans="1:2" ht="12.75" hidden="1" customHeight="1">
      <c r="A79" s="37" t="s">
        <v>883</v>
      </c>
      <c r="B79" s="42" t="s">
        <v>3417</v>
      </c>
    </row>
    <row r="80" spans="1:2" ht="12.75" hidden="1" customHeight="1">
      <c r="A80" s="37" t="s">
        <v>884</v>
      </c>
      <c r="B80" s="42" t="s">
        <v>3389</v>
      </c>
    </row>
    <row r="81" spans="1:2" ht="12.75" hidden="1" customHeight="1">
      <c r="A81" s="37" t="s">
        <v>885</v>
      </c>
      <c r="B81" s="42" t="s">
        <v>3469</v>
      </c>
    </row>
    <row r="82" spans="1:2" ht="12.75" hidden="1" customHeight="1"/>
    <row r="83" spans="1:2" ht="12.75" hidden="1" customHeight="1">
      <c r="A83" s="46">
        <v>1</v>
      </c>
      <c r="B83" s="46" t="s">
        <v>1851</v>
      </c>
    </row>
    <row r="84" spans="1:2" ht="12.75" hidden="1" customHeight="1">
      <c r="A84" s="46">
        <v>2</v>
      </c>
      <c r="B84" s="46" t="s">
        <v>1784</v>
      </c>
    </row>
    <row r="85" spans="1:2" ht="12.75" hidden="1" customHeight="1">
      <c r="A85" s="46">
        <v>3</v>
      </c>
      <c r="B85" s="46" t="s">
        <v>2252</v>
      </c>
    </row>
    <row r="86" spans="1:2" ht="12.75" hidden="1" customHeight="1">
      <c r="A86" s="46">
        <v>4</v>
      </c>
      <c r="B86" s="46" t="s">
        <v>1842</v>
      </c>
    </row>
    <row r="87" spans="1:2" ht="12.75" hidden="1" customHeight="1">
      <c r="A87" s="46">
        <v>5</v>
      </c>
      <c r="B87" s="46" t="s">
        <v>1902</v>
      </c>
    </row>
    <row r="88" spans="1:2" ht="12.75" hidden="1" customHeight="1">
      <c r="A88" s="46">
        <v>6</v>
      </c>
      <c r="B88" s="46" t="s">
        <v>2450</v>
      </c>
    </row>
    <row r="89" spans="1:2" ht="12.75" hidden="1" customHeight="1">
      <c r="A89" s="46">
        <v>7</v>
      </c>
      <c r="B89" s="46" t="s">
        <v>1903</v>
      </c>
    </row>
    <row r="90" spans="1:2" ht="12.75" hidden="1" customHeight="1">
      <c r="A90" s="46">
        <v>8</v>
      </c>
      <c r="B90" s="46" t="s">
        <v>1792</v>
      </c>
    </row>
    <row r="91" spans="1:2" ht="12.75" hidden="1" customHeight="1">
      <c r="A91" s="46">
        <v>9</v>
      </c>
      <c r="B91" s="46" t="s">
        <v>1973</v>
      </c>
    </row>
    <row r="92" spans="1:2" ht="12.75" hidden="1" customHeight="1">
      <c r="A92" s="46">
        <v>10</v>
      </c>
      <c r="B92" s="46" t="s">
        <v>2420</v>
      </c>
    </row>
    <row r="93" spans="1:2" ht="12.75" hidden="1" customHeight="1">
      <c r="A93" s="46">
        <v>11</v>
      </c>
      <c r="B93" s="46" t="s">
        <v>2181</v>
      </c>
    </row>
    <row r="94" spans="1:2" ht="12.75" hidden="1" customHeight="1">
      <c r="A94" s="46">
        <v>12</v>
      </c>
      <c r="B94" s="46" t="s">
        <v>1698</v>
      </c>
    </row>
    <row r="95" spans="1:2" ht="12.75" hidden="1" customHeight="1">
      <c r="A95" s="46">
        <v>13</v>
      </c>
      <c r="B95" s="46" t="s">
        <v>1174</v>
      </c>
    </row>
    <row r="96" spans="1:2" ht="12.75" hidden="1" customHeight="1">
      <c r="A96" s="46">
        <v>14</v>
      </c>
      <c r="B96" s="46" t="s">
        <v>2248</v>
      </c>
    </row>
    <row r="97" spans="1:5" ht="12.75" hidden="1" customHeight="1">
      <c r="A97" s="46">
        <v>15</v>
      </c>
      <c r="B97" s="46" t="s">
        <v>2139</v>
      </c>
    </row>
    <row r="98" spans="1:5" ht="12.75" hidden="1" customHeight="1">
      <c r="A98" s="46">
        <v>16</v>
      </c>
      <c r="B98" s="46" t="s">
        <v>1874</v>
      </c>
    </row>
    <row r="99" spans="1:5" ht="12.75" hidden="1" customHeight="1">
      <c r="A99" s="46">
        <v>17</v>
      </c>
      <c r="B99" s="46" t="s">
        <v>1866</v>
      </c>
    </row>
    <row r="100" spans="1:5" ht="12.75" hidden="1" customHeight="1">
      <c r="A100" s="46">
        <v>18</v>
      </c>
      <c r="B100" s="46" t="s">
        <v>1097</v>
      </c>
    </row>
    <row r="101" spans="1:5" ht="12.75" hidden="1" customHeight="1">
      <c r="A101" s="46">
        <v>19</v>
      </c>
      <c r="B101" s="46" t="s">
        <v>2449</v>
      </c>
    </row>
    <row r="102" spans="1:5" ht="12.75" hidden="1" customHeight="1">
      <c r="A102" s="46">
        <v>20</v>
      </c>
      <c r="B102" s="46" t="s">
        <v>1845</v>
      </c>
    </row>
    <row r="103" spans="1:5" ht="12.75" hidden="1" customHeight="1">
      <c r="A103" s="46">
        <v>21</v>
      </c>
      <c r="B103" s="46" t="s">
        <v>1366</v>
      </c>
    </row>
    <row r="104" spans="1:5" ht="12.75" hidden="1" customHeight="1"/>
    <row r="105" spans="1:5" ht="12.75" hidden="1" customHeight="1"/>
    <row r="106" spans="1:5" ht="12.75" hidden="1" customHeight="1"/>
    <row r="107" spans="1:5" ht="12.75" hidden="1" customHeight="1">
      <c r="A107" s="1">
        <v>1</v>
      </c>
      <c r="B107" s="1" t="s">
        <v>1934</v>
      </c>
      <c r="C107" s="1">
        <v>16</v>
      </c>
      <c r="E107" s="44">
        <v>111</v>
      </c>
    </row>
    <row r="108" spans="1:5" ht="12.75" hidden="1" customHeight="1">
      <c r="A108" s="1">
        <v>2</v>
      </c>
      <c r="B108" s="1" t="s">
        <v>1183</v>
      </c>
      <c r="C108" s="1">
        <v>14</v>
      </c>
      <c r="E108" s="44">
        <v>112</v>
      </c>
    </row>
    <row r="109" spans="1:5" ht="12.75" hidden="1" customHeight="1">
      <c r="A109" s="1">
        <v>3</v>
      </c>
      <c r="B109" s="1" t="s">
        <v>1440</v>
      </c>
      <c r="C109" s="1">
        <v>16</v>
      </c>
      <c r="E109" s="44">
        <v>113</v>
      </c>
    </row>
    <row r="110" spans="1:5" ht="12.75" hidden="1" customHeight="1">
      <c r="A110" s="1">
        <v>4</v>
      </c>
      <c r="B110" s="1" t="s">
        <v>599</v>
      </c>
      <c r="C110" s="1">
        <v>8</v>
      </c>
      <c r="E110" s="44">
        <v>114</v>
      </c>
    </row>
    <row r="111" spans="1:5" ht="12.75" hidden="1" customHeight="1">
      <c r="A111" s="1">
        <v>5</v>
      </c>
      <c r="B111" s="1" t="s">
        <v>413</v>
      </c>
      <c r="C111" s="1">
        <v>18</v>
      </c>
      <c r="E111" s="44">
        <v>115</v>
      </c>
    </row>
    <row r="112" spans="1:5" ht="12.75" hidden="1" customHeight="1">
      <c r="A112" s="1">
        <v>6</v>
      </c>
      <c r="B112" s="1" t="s">
        <v>759</v>
      </c>
      <c r="C112" s="1">
        <v>18</v>
      </c>
      <c r="E112" s="44">
        <v>116</v>
      </c>
    </row>
    <row r="113" spans="1:5" ht="12.75" hidden="1" customHeight="1">
      <c r="A113" s="1">
        <v>7</v>
      </c>
      <c r="B113" s="1" t="s">
        <v>1832</v>
      </c>
      <c r="C113" s="1">
        <v>4</v>
      </c>
      <c r="E113" s="44">
        <v>119</v>
      </c>
    </row>
    <row r="114" spans="1:5" ht="12.75" hidden="1" customHeight="1">
      <c r="A114" s="1">
        <v>8</v>
      </c>
      <c r="B114" s="1" t="s">
        <v>1276</v>
      </c>
      <c r="C114" s="1">
        <v>8</v>
      </c>
      <c r="E114" s="44">
        <v>121</v>
      </c>
    </row>
    <row r="115" spans="1:5" ht="12.75" hidden="1" customHeight="1">
      <c r="A115" s="1">
        <v>9</v>
      </c>
      <c r="B115" s="1" t="s">
        <v>1833</v>
      </c>
      <c r="C115" s="1">
        <v>17</v>
      </c>
      <c r="E115" s="44">
        <v>122</v>
      </c>
    </row>
    <row r="116" spans="1:5" ht="12.75" hidden="1" customHeight="1">
      <c r="A116" s="1">
        <v>10</v>
      </c>
      <c r="B116" s="1" t="s">
        <v>886</v>
      </c>
      <c r="C116" s="1">
        <v>12</v>
      </c>
      <c r="E116" s="44">
        <v>123</v>
      </c>
    </row>
    <row r="117" spans="1:5" ht="12.75" hidden="1" customHeight="1">
      <c r="A117" s="1">
        <v>11</v>
      </c>
      <c r="B117" s="1" t="s">
        <v>1893</v>
      </c>
      <c r="C117" s="1">
        <v>2</v>
      </c>
      <c r="E117" s="44">
        <v>124</v>
      </c>
    </row>
    <row r="118" spans="1:5" ht="12.75" hidden="1" customHeight="1">
      <c r="A118" s="1">
        <v>12</v>
      </c>
      <c r="B118" s="1" t="s">
        <v>760</v>
      </c>
      <c r="C118" s="1">
        <v>5</v>
      </c>
      <c r="E118" s="44">
        <v>125</v>
      </c>
    </row>
    <row r="119" spans="1:5" ht="12.75" hidden="1" customHeight="1">
      <c r="A119" s="1">
        <v>13</v>
      </c>
      <c r="B119" s="1" t="s">
        <v>1464</v>
      </c>
      <c r="C119" s="1">
        <v>14</v>
      </c>
      <c r="E119" s="44">
        <v>125</v>
      </c>
    </row>
    <row r="120" spans="1:5" ht="12.75" hidden="1" customHeight="1">
      <c r="A120" s="1">
        <v>15</v>
      </c>
      <c r="B120" s="1" t="s">
        <v>761</v>
      </c>
      <c r="C120" s="1">
        <v>20</v>
      </c>
      <c r="E120" s="44">
        <v>126</v>
      </c>
    </row>
    <row r="121" spans="1:5" ht="12.75" hidden="1" customHeight="1">
      <c r="A121" s="1">
        <v>16</v>
      </c>
      <c r="B121" s="1" t="s">
        <v>1514</v>
      </c>
      <c r="C121" s="1">
        <v>14</v>
      </c>
      <c r="E121" s="44">
        <v>127</v>
      </c>
    </row>
    <row r="122" spans="1:5" ht="12.75" hidden="1" customHeight="1">
      <c r="A122" s="1">
        <v>17</v>
      </c>
      <c r="B122" s="1" t="s">
        <v>1076</v>
      </c>
      <c r="C122" s="1">
        <v>13</v>
      </c>
      <c r="E122" s="44">
        <v>128</v>
      </c>
    </row>
    <row r="123" spans="1:5" ht="12.75" hidden="1" customHeight="1">
      <c r="A123" s="1">
        <v>18</v>
      </c>
      <c r="B123" s="1" t="s">
        <v>600</v>
      </c>
      <c r="C123" s="1">
        <v>7</v>
      </c>
      <c r="E123" s="44">
        <v>129</v>
      </c>
    </row>
    <row r="124" spans="1:5" ht="12.75" hidden="1" customHeight="1">
      <c r="A124" s="1">
        <v>19</v>
      </c>
      <c r="B124" s="1" t="s">
        <v>1185</v>
      </c>
      <c r="C124" s="1">
        <v>5</v>
      </c>
      <c r="E124" s="44">
        <v>130</v>
      </c>
    </row>
    <row r="125" spans="1:5" ht="12.75" hidden="1" customHeight="1">
      <c r="A125" s="1">
        <v>20</v>
      </c>
      <c r="B125" s="1" t="s">
        <v>887</v>
      </c>
      <c r="C125" s="1">
        <v>13</v>
      </c>
      <c r="E125" s="44">
        <v>141</v>
      </c>
    </row>
    <row r="126" spans="1:5" ht="12.75" hidden="1" customHeight="1">
      <c r="A126" s="1">
        <v>21</v>
      </c>
      <c r="B126" s="1" t="s">
        <v>601</v>
      </c>
      <c r="C126" s="1">
        <v>14</v>
      </c>
      <c r="E126" s="44">
        <v>142</v>
      </c>
    </row>
    <row r="127" spans="1:5" ht="12.75" hidden="1" customHeight="1">
      <c r="A127" s="1">
        <v>22</v>
      </c>
      <c r="B127" s="1" t="s">
        <v>1583</v>
      </c>
      <c r="C127" s="1">
        <v>13</v>
      </c>
      <c r="E127" s="44">
        <v>143</v>
      </c>
    </row>
    <row r="128" spans="1:5" ht="12.75" hidden="1" customHeight="1">
      <c r="A128" s="1">
        <v>23</v>
      </c>
      <c r="B128" s="1" t="s">
        <v>889</v>
      </c>
      <c r="C128" s="1">
        <v>14</v>
      </c>
      <c r="E128" s="44">
        <v>144</v>
      </c>
    </row>
    <row r="129" spans="1:5" ht="12.75" hidden="1" customHeight="1">
      <c r="A129" s="1">
        <v>24</v>
      </c>
      <c r="B129" s="1" t="s">
        <v>1077</v>
      </c>
      <c r="C129" s="1">
        <v>7</v>
      </c>
      <c r="E129" s="44">
        <v>145</v>
      </c>
    </row>
    <row r="130" spans="1:5" ht="12.75" hidden="1" customHeight="1">
      <c r="A130" s="1">
        <v>25</v>
      </c>
      <c r="B130" s="1" t="s">
        <v>602</v>
      </c>
      <c r="C130" s="1">
        <v>19</v>
      </c>
      <c r="E130" s="44">
        <v>146</v>
      </c>
    </row>
    <row r="131" spans="1:5" ht="12.75" hidden="1" customHeight="1">
      <c r="A131" s="1">
        <v>26</v>
      </c>
      <c r="B131" s="1" t="s">
        <v>1305</v>
      </c>
      <c r="C131" s="1">
        <v>16</v>
      </c>
      <c r="E131" s="44">
        <v>147</v>
      </c>
    </row>
    <row r="132" spans="1:5" ht="12.75" hidden="1" customHeight="1">
      <c r="A132" s="1">
        <v>27</v>
      </c>
      <c r="B132" s="1" t="s">
        <v>168</v>
      </c>
      <c r="C132" s="1">
        <v>17</v>
      </c>
      <c r="E132" s="44">
        <v>149</v>
      </c>
    </row>
    <row r="133" spans="1:5" ht="12.75" hidden="1" customHeight="1">
      <c r="A133" s="1">
        <v>29</v>
      </c>
      <c r="B133" s="1" t="s">
        <v>764</v>
      </c>
      <c r="C133" s="1">
        <v>16</v>
      </c>
      <c r="E133" s="44">
        <v>150</v>
      </c>
    </row>
    <row r="134" spans="1:5" ht="12.75" hidden="1" customHeight="1">
      <c r="A134" s="1">
        <v>30</v>
      </c>
      <c r="B134" s="1" t="s">
        <v>1187</v>
      </c>
      <c r="C134" s="1">
        <v>4</v>
      </c>
      <c r="E134" s="44">
        <v>161</v>
      </c>
    </row>
    <row r="135" spans="1:5" ht="12.75" hidden="1" customHeight="1">
      <c r="A135" s="1">
        <v>32</v>
      </c>
      <c r="B135" s="1" t="s">
        <v>1637</v>
      </c>
      <c r="C135" s="1">
        <v>16</v>
      </c>
      <c r="E135" s="44">
        <v>162</v>
      </c>
    </row>
    <row r="136" spans="1:5" ht="12.75" hidden="1" customHeight="1">
      <c r="A136" s="1">
        <v>33</v>
      </c>
      <c r="B136" s="1" t="s">
        <v>1355</v>
      </c>
      <c r="C136" s="1">
        <v>1</v>
      </c>
      <c r="E136" s="44">
        <v>163</v>
      </c>
    </row>
    <row r="137" spans="1:5" ht="12.75" hidden="1" customHeight="1">
      <c r="A137" s="1">
        <v>34</v>
      </c>
      <c r="B137" s="1" t="s">
        <v>890</v>
      </c>
      <c r="C137" s="1">
        <v>1</v>
      </c>
      <c r="E137" s="44">
        <v>164</v>
      </c>
    </row>
    <row r="138" spans="1:5" ht="12.75" hidden="1" customHeight="1">
      <c r="A138" s="1">
        <v>35</v>
      </c>
      <c r="B138" s="1" t="s">
        <v>1188</v>
      </c>
      <c r="C138" s="1">
        <v>11</v>
      </c>
      <c r="E138" s="44">
        <v>170</v>
      </c>
    </row>
    <row r="139" spans="1:5" ht="12.75" hidden="1" customHeight="1">
      <c r="A139" s="1">
        <v>36</v>
      </c>
      <c r="B139" s="1" t="s">
        <v>1078</v>
      </c>
      <c r="C139" s="1">
        <v>5</v>
      </c>
      <c r="E139" s="44">
        <v>210</v>
      </c>
    </row>
    <row r="140" spans="1:5" ht="12.75" hidden="1" customHeight="1">
      <c r="A140" s="1">
        <v>37</v>
      </c>
      <c r="B140" s="1" t="s">
        <v>765</v>
      </c>
      <c r="C140" s="1">
        <v>9</v>
      </c>
      <c r="E140" s="44">
        <v>220</v>
      </c>
    </row>
    <row r="141" spans="1:5" ht="12.75" hidden="1" customHeight="1">
      <c r="A141" s="1">
        <v>38</v>
      </c>
      <c r="B141" s="1" t="s">
        <v>1465</v>
      </c>
      <c r="C141" s="1">
        <v>8</v>
      </c>
      <c r="E141" s="44">
        <v>230</v>
      </c>
    </row>
    <row r="142" spans="1:5" ht="12.75" hidden="1" customHeight="1">
      <c r="A142" s="1">
        <v>39</v>
      </c>
      <c r="B142" s="1" t="s">
        <v>1584</v>
      </c>
      <c r="C142" s="1">
        <v>12</v>
      </c>
      <c r="E142" s="44">
        <v>240</v>
      </c>
    </row>
    <row r="143" spans="1:5" ht="12.75" hidden="1" customHeight="1">
      <c r="A143" s="1">
        <v>40</v>
      </c>
      <c r="B143" s="1" t="s">
        <v>1189</v>
      </c>
      <c r="C143" s="1">
        <v>18</v>
      </c>
      <c r="E143" s="44">
        <v>311</v>
      </c>
    </row>
    <row r="144" spans="1:5" ht="12.75" hidden="1" customHeight="1">
      <c r="A144" s="1">
        <v>41</v>
      </c>
      <c r="B144" s="1" t="s">
        <v>1834</v>
      </c>
      <c r="C144" s="1">
        <v>2</v>
      </c>
      <c r="E144" s="44">
        <v>312</v>
      </c>
    </row>
    <row r="145" spans="1:5" ht="12.75" hidden="1" customHeight="1">
      <c r="A145" s="1">
        <v>42</v>
      </c>
      <c r="B145" s="1" t="s">
        <v>415</v>
      </c>
      <c r="C145" s="1">
        <v>18</v>
      </c>
      <c r="E145" s="44">
        <v>321</v>
      </c>
    </row>
    <row r="146" spans="1:5" ht="12.75" hidden="1" customHeight="1">
      <c r="A146" s="1">
        <v>43</v>
      </c>
      <c r="B146" s="1" t="s">
        <v>604</v>
      </c>
      <c r="C146" s="1">
        <v>18</v>
      </c>
      <c r="E146" s="44">
        <v>322</v>
      </c>
    </row>
    <row r="147" spans="1:5" ht="12.75" hidden="1" customHeight="1">
      <c r="A147" s="1">
        <v>44</v>
      </c>
      <c r="B147" s="1" t="s">
        <v>611</v>
      </c>
      <c r="C147" s="1">
        <v>16</v>
      </c>
      <c r="E147" s="44">
        <v>510</v>
      </c>
    </row>
    <row r="148" spans="1:5" ht="12.75" hidden="1" customHeight="1">
      <c r="A148" s="1">
        <v>46</v>
      </c>
      <c r="B148" s="1" t="s">
        <v>775</v>
      </c>
      <c r="C148" s="1">
        <v>12</v>
      </c>
      <c r="E148" s="44">
        <v>520</v>
      </c>
    </row>
    <row r="149" spans="1:5" ht="12.75" hidden="1" customHeight="1">
      <c r="A149" s="1">
        <v>47</v>
      </c>
      <c r="B149" s="1" t="s">
        <v>1085</v>
      </c>
      <c r="C149" s="1">
        <v>18</v>
      </c>
      <c r="E149" s="44">
        <v>610</v>
      </c>
    </row>
    <row r="150" spans="1:5" ht="12.75" hidden="1" customHeight="1">
      <c r="A150" s="1">
        <v>48</v>
      </c>
      <c r="B150" s="1" t="s">
        <v>896</v>
      </c>
      <c r="C150" s="1">
        <v>5</v>
      </c>
      <c r="E150" s="44">
        <v>620</v>
      </c>
    </row>
    <row r="151" spans="1:5" ht="12.75" hidden="1" customHeight="1">
      <c r="A151" s="1">
        <v>49</v>
      </c>
      <c r="B151" s="1" t="s">
        <v>1195</v>
      </c>
      <c r="C151" s="1">
        <v>4</v>
      </c>
      <c r="E151" s="44">
        <v>710</v>
      </c>
    </row>
    <row r="152" spans="1:5" ht="12.75" hidden="1" customHeight="1">
      <c r="A152" s="1">
        <v>50</v>
      </c>
      <c r="B152" s="1" t="s">
        <v>1358</v>
      </c>
      <c r="C152" s="1">
        <v>17</v>
      </c>
      <c r="E152" s="44">
        <v>721</v>
      </c>
    </row>
    <row r="153" spans="1:5" ht="12.75" hidden="1" customHeight="1">
      <c r="A153" s="1">
        <v>51</v>
      </c>
      <c r="B153" s="1" t="s">
        <v>1086</v>
      </c>
      <c r="C153" s="1">
        <v>15</v>
      </c>
      <c r="E153" s="44">
        <v>729</v>
      </c>
    </row>
    <row r="154" spans="1:5" ht="12.75" hidden="1" customHeight="1">
      <c r="A154" s="1">
        <v>52</v>
      </c>
      <c r="B154" s="1" t="s">
        <v>418</v>
      </c>
      <c r="C154" s="1">
        <v>8</v>
      </c>
      <c r="E154" s="44">
        <v>811</v>
      </c>
    </row>
    <row r="155" spans="1:5" ht="12.75" hidden="1" customHeight="1">
      <c r="A155" s="1">
        <v>53</v>
      </c>
      <c r="B155" s="1" t="s">
        <v>1307</v>
      </c>
      <c r="C155" s="1">
        <v>8</v>
      </c>
      <c r="E155" s="44">
        <v>812</v>
      </c>
    </row>
    <row r="156" spans="1:5" ht="12.75" hidden="1" customHeight="1">
      <c r="A156" s="1">
        <v>54</v>
      </c>
      <c r="B156" s="1" t="s">
        <v>612</v>
      </c>
      <c r="C156" s="1">
        <v>10</v>
      </c>
      <c r="E156" s="44">
        <v>891</v>
      </c>
    </row>
    <row r="157" spans="1:5" ht="12.75" hidden="1" customHeight="1">
      <c r="A157" s="1">
        <v>55</v>
      </c>
      <c r="B157" s="1" t="s">
        <v>1268</v>
      </c>
      <c r="C157" s="1">
        <v>8</v>
      </c>
      <c r="E157" s="44">
        <v>892</v>
      </c>
    </row>
    <row r="158" spans="1:5" ht="12.75" hidden="1" customHeight="1">
      <c r="A158" s="1">
        <v>56</v>
      </c>
      <c r="B158" s="1" t="s">
        <v>1506</v>
      </c>
      <c r="C158" s="1">
        <v>10</v>
      </c>
      <c r="E158" s="44">
        <v>893</v>
      </c>
    </row>
    <row r="159" spans="1:5" ht="12.75" hidden="1" customHeight="1">
      <c r="A159" s="1">
        <v>57</v>
      </c>
      <c r="B159" s="1" t="s">
        <v>1631</v>
      </c>
      <c r="C159" s="1">
        <v>10</v>
      </c>
      <c r="E159" s="44">
        <v>899</v>
      </c>
    </row>
    <row r="160" spans="1:5" ht="12.75" hidden="1" customHeight="1">
      <c r="A160" s="1">
        <v>58</v>
      </c>
      <c r="B160" s="1" t="s">
        <v>1389</v>
      </c>
      <c r="C160" s="1">
        <v>11</v>
      </c>
      <c r="E160" s="44">
        <v>910</v>
      </c>
    </row>
    <row r="161" spans="1:5" ht="12.75" hidden="1" customHeight="1">
      <c r="A161" s="1">
        <v>60</v>
      </c>
      <c r="B161" s="1" t="s">
        <v>1507</v>
      </c>
      <c r="C161" s="1">
        <v>20</v>
      </c>
      <c r="E161" s="44">
        <v>990</v>
      </c>
    </row>
    <row r="162" spans="1:5" ht="12.75" hidden="1" customHeight="1">
      <c r="A162" s="1">
        <v>61</v>
      </c>
      <c r="B162" s="1" t="s">
        <v>1269</v>
      </c>
      <c r="C162" s="1">
        <v>8</v>
      </c>
      <c r="E162" s="44">
        <v>1011</v>
      </c>
    </row>
    <row r="163" spans="1:5" ht="12.75" hidden="1" customHeight="1">
      <c r="A163" s="1">
        <v>63</v>
      </c>
      <c r="B163" s="1" t="s">
        <v>1270</v>
      </c>
      <c r="C163" s="1">
        <v>7</v>
      </c>
      <c r="E163" s="44">
        <v>1012</v>
      </c>
    </row>
    <row r="164" spans="1:5" ht="12.75" hidden="1" customHeight="1">
      <c r="A164" s="1">
        <v>64</v>
      </c>
      <c r="B164" s="1" t="s">
        <v>1508</v>
      </c>
      <c r="C164" s="1">
        <v>14</v>
      </c>
      <c r="E164" s="44">
        <v>1013</v>
      </c>
    </row>
    <row r="165" spans="1:5" ht="12.75" hidden="1" customHeight="1">
      <c r="A165" s="1">
        <v>65</v>
      </c>
      <c r="B165" s="1" t="s">
        <v>1271</v>
      </c>
      <c r="C165" s="1">
        <v>14</v>
      </c>
      <c r="E165" s="44">
        <v>1020</v>
      </c>
    </row>
    <row r="166" spans="1:5" ht="12.75" hidden="1" customHeight="1">
      <c r="A166" s="1">
        <v>66</v>
      </c>
      <c r="B166" s="1" t="s">
        <v>615</v>
      </c>
      <c r="C166" s="1">
        <v>14</v>
      </c>
      <c r="E166" s="44">
        <v>1031</v>
      </c>
    </row>
    <row r="167" spans="1:5" ht="12.75" hidden="1" customHeight="1">
      <c r="A167" s="1">
        <v>67</v>
      </c>
      <c r="B167" s="1" t="s">
        <v>898</v>
      </c>
      <c r="C167" s="1">
        <v>7</v>
      </c>
      <c r="E167" s="44">
        <v>1032</v>
      </c>
    </row>
    <row r="168" spans="1:5" ht="12.75" hidden="1" customHeight="1">
      <c r="A168" s="1">
        <v>68</v>
      </c>
      <c r="B168" s="1" t="s">
        <v>616</v>
      </c>
      <c r="C168" s="1">
        <v>12</v>
      </c>
      <c r="E168" s="44">
        <v>1039</v>
      </c>
    </row>
    <row r="169" spans="1:5" ht="12.75" hidden="1" customHeight="1">
      <c r="A169" s="1">
        <v>69</v>
      </c>
      <c r="B169" s="1" t="s">
        <v>901</v>
      </c>
      <c r="C169" s="1">
        <v>8</v>
      </c>
      <c r="E169" s="44">
        <v>1041</v>
      </c>
    </row>
    <row r="170" spans="1:5" ht="12.75" hidden="1" customHeight="1">
      <c r="A170" s="1">
        <v>70</v>
      </c>
      <c r="B170" s="1" t="s">
        <v>1516</v>
      </c>
      <c r="C170" s="1">
        <v>2</v>
      </c>
      <c r="E170" s="44">
        <v>1042</v>
      </c>
    </row>
    <row r="171" spans="1:5" ht="12.75" hidden="1" customHeight="1">
      <c r="A171" s="1">
        <v>71</v>
      </c>
      <c r="B171" s="1" t="s">
        <v>1746</v>
      </c>
      <c r="C171" s="1">
        <v>7</v>
      </c>
      <c r="E171" s="44">
        <v>1051</v>
      </c>
    </row>
    <row r="172" spans="1:5" ht="12.75" hidden="1" customHeight="1">
      <c r="A172" s="1">
        <v>72</v>
      </c>
      <c r="B172" s="1" t="s">
        <v>617</v>
      </c>
      <c r="C172" s="1">
        <v>17</v>
      </c>
      <c r="E172" s="44">
        <v>1052</v>
      </c>
    </row>
    <row r="173" spans="1:5" ht="12.75" hidden="1" customHeight="1">
      <c r="A173" s="1">
        <v>74</v>
      </c>
      <c r="B173" s="1" t="s">
        <v>902</v>
      </c>
      <c r="C173" s="1">
        <v>8</v>
      </c>
      <c r="E173" s="44">
        <v>1061</v>
      </c>
    </row>
    <row r="174" spans="1:5" ht="12.75" hidden="1" customHeight="1">
      <c r="A174" s="1">
        <v>75</v>
      </c>
      <c r="B174" s="1" t="s">
        <v>1747</v>
      </c>
      <c r="C174" s="1">
        <v>20</v>
      </c>
      <c r="E174" s="44">
        <v>1062</v>
      </c>
    </row>
    <row r="175" spans="1:5" ht="12.75" hidden="1" customHeight="1">
      <c r="A175" s="1">
        <v>77</v>
      </c>
      <c r="B175" s="1" t="s">
        <v>603</v>
      </c>
      <c r="C175" s="1">
        <v>17</v>
      </c>
      <c r="E175" s="44">
        <v>1071</v>
      </c>
    </row>
    <row r="176" spans="1:5" ht="12.75" hidden="1" customHeight="1">
      <c r="A176" s="1">
        <v>78</v>
      </c>
      <c r="B176" s="1" t="s">
        <v>1468</v>
      </c>
      <c r="C176" s="1">
        <v>20</v>
      </c>
      <c r="E176" s="44">
        <v>1072</v>
      </c>
    </row>
    <row r="177" spans="1:5" ht="12.75" hidden="1" customHeight="1">
      <c r="A177" s="1">
        <v>79</v>
      </c>
      <c r="B177" s="1" t="s">
        <v>1469</v>
      </c>
      <c r="C177" s="1">
        <v>2</v>
      </c>
      <c r="E177" s="44">
        <v>1073</v>
      </c>
    </row>
    <row r="178" spans="1:5" ht="12.75" hidden="1" customHeight="1">
      <c r="A178" s="1">
        <v>80</v>
      </c>
      <c r="B178" s="1" t="s">
        <v>1838</v>
      </c>
      <c r="C178" s="1">
        <v>5</v>
      </c>
      <c r="E178" s="44">
        <v>1081</v>
      </c>
    </row>
    <row r="179" spans="1:5" ht="12.75" hidden="1" customHeight="1">
      <c r="A179" s="1">
        <v>81</v>
      </c>
      <c r="B179" s="1" t="s">
        <v>1699</v>
      </c>
      <c r="C179" s="1">
        <v>12</v>
      </c>
      <c r="E179" s="44">
        <v>1082</v>
      </c>
    </row>
    <row r="180" spans="1:5" ht="12.75" hidden="1" customHeight="1">
      <c r="A180" s="1">
        <v>82</v>
      </c>
      <c r="B180" s="1" t="s">
        <v>1588</v>
      </c>
      <c r="C180" s="1">
        <v>20</v>
      </c>
      <c r="E180" s="44">
        <v>1083</v>
      </c>
    </row>
    <row r="181" spans="1:5" ht="12.75" hidden="1" customHeight="1">
      <c r="A181" s="1">
        <v>83</v>
      </c>
      <c r="B181" s="1" t="s">
        <v>1700</v>
      </c>
      <c r="C181" s="1">
        <v>3</v>
      </c>
      <c r="E181" s="44">
        <v>1084</v>
      </c>
    </row>
    <row r="182" spans="1:5" ht="12.75" hidden="1" customHeight="1">
      <c r="A182" s="1">
        <v>84</v>
      </c>
      <c r="B182" s="1" t="s">
        <v>1360</v>
      </c>
      <c r="C182" s="1">
        <v>9</v>
      </c>
      <c r="E182" s="44">
        <v>1085</v>
      </c>
    </row>
    <row r="183" spans="1:5" ht="12.75" hidden="1" customHeight="1">
      <c r="A183" s="1">
        <v>85</v>
      </c>
      <c r="B183" s="1" t="s">
        <v>1701</v>
      </c>
      <c r="C183" s="1">
        <v>5</v>
      </c>
      <c r="E183" s="44">
        <v>1086</v>
      </c>
    </row>
    <row r="184" spans="1:5" ht="12.75" hidden="1" customHeight="1">
      <c r="A184" s="1">
        <v>86</v>
      </c>
      <c r="B184" s="1" t="s">
        <v>1561</v>
      </c>
      <c r="C184" s="1">
        <v>14</v>
      </c>
      <c r="E184" s="44">
        <v>1089</v>
      </c>
    </row>
    <row r="185" spans="1:5" ht="12.75" hidden="1" customHeight="1">
      <c r="A185" s="1">
        <v>87</v>
      </c>
      <c r="B185" s="1" t="s">
        <v>716</v>
      </c>
      <c r="C185" s="1">
        <v>17</v>
      </c>
      <c r="E185" s="44">
        <v>1091</v>
      </c>
    </row>
    <row r="186" spans="1:5" ht="12.75" hidden="1" customHeight="1">
      <c r="A186" s="1">
        <v>88</v>
      </c>
      <c r="B186" s="1" t="s">
        <v>1665</v>
      </c>
      <c r="C186" s="1">
        <v>17</v>
      </c>
      <c r="E186" s="44">
        <v>1092</v>
      </c>
    </row>
    <row r="187" spans="1:5" ht="12.75" hidden="1" customHeight="1">
      <c r="A187" s="1">
        <v>89</v>
      </c>
      <c r="B187" s="1" t="s">
        <v>1470</v>
      </c>
      <c r="C187" s="1">
        <v>20</v>
      </c>
      <c r="E187" s="44">
        <v>1101</v>
      </c>
    </row>
    <row r="188" spans="1:5" ht="12.75" hidden="1" customHeight="1">
      <c r="A188" s="1">
        <v>90</v>
      </c>
      <c r="B188" s="1" t="s">
        <v>1640</v>
      </c>
      <c r="C188" s="1">
        <v>4</v>
      </c>
      <c r="E188" s="44">
        <v>1102</v>
      </c>
    </row>
    <row r="189" spans="1:5" ht="12.75" hidden="1" customHeight="1">
      <c r="A189" s="1">
        <v>91</v>
      </c>
      <c r="B189" s="1" t="s">
        <v>1064</v>
      </c>
      <c r="C189" s="1">
        <v>14</v>
      </c>
      <c r="E189" s="44">
        <v>1103</v>
      </c>
    </row>
    <row r="190" spans="1:5" ht="12.75" hidden="1" customHeight="1">
      <c r="A190" s="1">
        <v>92</v>
      </c>
      <c r="B190" s="1" t="s">
        <v>1089</v>
      </c>
      <c r="C190" s="1">
        <v>16</v>
      </c>
      <c r="E190" s="44">
        <v>1104</v>
      </c>
    </row>
    <row r="191" spans="1:5" ht="12.75" hidden="1" customHeight="1">
      <c r="A191" s="1">
        <v>94</v>
      </c>
      <c r="B191" s="1" t="s">
        <v>778</v>
      </c>
      <c r="C191" s="1">
        <v>14</v>
      </c>
      <c r="E191" s="44">
        <v>1105</v>
      </c>
    </row>
    <row r="192" spans="1:5" ht="12.75" hidden="1" customHeight="1">
      <c r="A192" s="1">
        <v>95</v>
      </c>
      <c r="B192" s="1" t="s">
        <v>1278</v>
      </c>
      <c r="C192" s="1">
        <v>15</v>
      </c>
      <c r="E192" s="44">
        <v>1106</v>
      </c>
    </row>
    <row r="193" spans="1:5" ht="12.75" hidden="1" customHeight="1">
      <c r="A193" s="1">
        <v>96</v>
      </c>
      <c r="B193" s="1" t="s">
        <v>618</v>
      </c>
      <c r="C193" s="1">
        <v>6</v>
      </c>
      <c r="E193" s="44">
        <v>1107</v>
      </c>
    </row>
    <row r="194" spans="1:5" ht="12.75" hidden="1" customHeight="1">
      <c r="A194" s="1">
        <v>97</v>
      </c>
      <c r="B194" s="1" t="s">
        <v>903</v>
      </c>
      <c r="C194" s="1">
        <v>1</v>
      </c>
      <c r="E194" s="44">
        <v>1200</v>
      </c>
    </row>
    <row r="195" spans="1:5" ht="12.75" hidden="1" customHeight="1">
      <c r="A195" s="1">
        <v>98</v>
      </c>
      <c r="B195" s="1" t="s">
        <v>1199</v>
      </c>
      <c r="C195" s="1">
        <v>19</v>
      </c>
      <c r="E195" s="44">
        <v>1310</v>
      </c>
    </row>
    <row r="196" spans="1:5" ht="12.75" hidden="1" customHeight="1">
      <c r="A196" s="1">
        <v>99</v>
      </c>
      <c r="B196" s="1" t="s">
        <v>1200</v>
      </c>
      <c r="C196" s="1">
        <v>4</v>
      </c>
      <c r="E196" s="44">
        <v>1320</v>
      </c>
    </row>
    <row r="197" spans="1:5" ht="12.75" hidden="1" customHeight="1">
      <c r="A197" s="1">
        <v>100</v>
      </c>
      <c r="B197" s="1" t="s">
        <v>1090</v>
      </c>
      <c r="C197" s="1">
        <v>17</v>
      </c>
      <c r="E197" s="44">
        <v>1330</v>
      </c>
    </row>
    <row r="198" spans="1:5" ht="12.75" hidden="1" customHeight="1">
      <c r="A198" s="1">
        <v>101</v>
      </c>
      <c r="B198" s="1" t="s">
        <v>1201</v>
      </c>
      <c r="C198" s="1">
        <v>1</v>
      </c>
      <c r="E198" s="44">
        <v>1391</v>
      </c>
    </row>
    <row r="199" spans="1:5" ht="12.75" hidden="1" customHeight="1">
      <c r="A199" s="1">
        <v>102</v>
      </c>
      <c r="B199" s="1" t="s">
        <v>420</v>
      </c>
      <c r="C199" s="1">
        <v>3</v>
      </c>
      <c r="E199" s="44">
        <v>1392</v>
      </c>
    </row>
    <row r="200" spans="1:5" ht="12.75" hidden="1" customHeight="1">
      <c r="A200" s="1">
        <v>103</v>
      </c>
      <c r="B200" s="1" t="s">
        <v>1392</v>
      </c>
      <c r="C200" s="1">
        <v>14</v>
      </c>
      <c r="E200" s="44">
        <v>1393</v>
      </c>
    </row>
    <row r="201" spans="1:5" ht="12.75" hidden="1" customHeight="1">
      <c r="A201" s="1">
        <v>104</v>
      </c>
      <c r="B201" s="1" t="s">
        <v>1744</v>
      </c>
      <c r="C201" s="1">
        <v>6</v>
      </c>
      <c r="E201" s="44">
        <v>1394</v>
      </c>
    </row>
    <row r="202" spans="1:5" ht="12.75" hidden="1" customHeight="1">
      <c r="A202" s="1">
        <v>105</v>
      </c>
      <c r="B202" s="1" t="s">
        <v>1512</v>
      </c>
      <c r="C202" s="1">
        <v>7</v>
      </c>
      <c r="E202" s="44">
        <v>1395</v>
      </c>
    </row>
    <row r="203" spans="1:5" ht="12.75" hidden="1" customHeight="1">
      <c r="A203" s="1">
        <v>106</v>
      </c>
      <c r="B203" s="1" t="s">
        <v>1830</v>
      </c>
      <c r="C203" s="1">
        <v>14</v>
      </c>
      <c r="E203" s="44">
        <v>1396</v>
      </c>
    </row>
    <row r="204" spans="1:5" ht="12.75" hidden="1" customHeight="1">
      <c r="A204" s="1">
        <v>107</v>
      </c>
      <c r="B204" s="1" t="s">
        <v>1633</v>
      </c>
      <c r="C204" s="1">
        <v>6</v>
      </c>
      <c r="E204" s="44">
        <v>1399</v>
      </c>
    </row>
    <row r="205" spans="1:5" ht="12.75" hidden="1" customHeight="1">
      <c r="A205" s="1">
        <v>108</v>
      </c>
      <c r="B205" s="1" t="s">
        <v>1634</v>
      </c>
      <c r="C205" s="1">
        <v>2</v>
      </c>
      <c r="E205" s="44">
        <v>1411</v>
      </c>
    </row>
    <row r="206" spans="1:5" ht="12.75" hidden="1" customHeight="1">
      <c r="A206" s="1">
        <v>110</v>
      </c>
      <c r="B206" s="1" t="s">
        <v>623</v>
      </c>
      <c r="C206" s="1">
        <v>14</v>
      </c>
      <c r="E206" s="44">
        <v>1412</v>
      </c>
    </row>
    <row r="207" spans="1:5" ht="12.75" hidden="1" customHeight="1">
      <c r="A207" s="1">
        <v>111</v>
      </c>
      <c r="B207" s="1" t="s">
        <v>1362</v>
      </c>
      <c r="C207" s="1">
        <v>14</v>
      </c>
      <c r="E207" s="44">
        <v>1413</v>
      </c>
    </row>
    <row r="208" spans="1:5" ht="12.75" hidden="1" customHeight="1">
      <c r="A208" s="1">
        <v>113</v>
      </c>
      <c r="B208" s="1" t="s">
        <v>908</v>
      </c>
      <c r="C208" s="1">
        <v>15</v>
      </c>
      <c r="E208" s="44">
        <v>1414</v>
      </c>
    </row>
    <row r="209" spans="1:5" ht="12.75" hidden="1" customHeight="1">
      <c r="A209" s="1">
        <v>114</v>
      </c>
      <c r="B209" s="1" t="s">
        <v>1840</v>
      </c>
      <c r="C209" s="1">
        <v>1</v>
      </c>
      <c r="E209" s="44">
        <v>1419</v>
      </c>
    </row>
    <row r="210" spans="1:5" ht="12.75" hidden="1" customHeight="1">
      <c r="A210" s="1">
        <v>115</v>
      </c>
      <c r="B210" s="1" t="s">
        <v>1474</v>
      </c>
      <c r="C210" s="1">
        <v>6</v>
      </c>
      <c r="E210" s="44">
        <v>1420</v>
      </c>
    </row>
    <row r="211" spans="1:5" ht="12.75" hidden="1" customHeight="1">
      <c r="A211" s="1">
        <v>116</v>
      </c>
      <c r="B211" s="1" t="s">
        <v>1750</v>
      </c>
      <c r="C211" s="1">
        <v>14</v>
      </c>
      <c r="E211" s="44">
        <v>1431</v>
      </c>
    </row>
    <row r="212" spans="1:5" ht="12.75" hidden="1" customHeight="1">
      <c r="A212" s="1">
        <v>117</v>
      </c>
      <c r="B212" s="1" t="s">
        <v>1395</v>
      </c>
      <c r="C212" s="1">
        <v>8</v>
      </c>
      <c r="E212" s="44">
        <v>1439</v>
      </c>
    </row>
    <row r="213" spans="1:5" ht="12.75" hidden="1" customHeight="1">
      <c r="A213" s="1">
        <v>118</v>
      </c>
      <c r="B213" s="1" t="s">
        <v>1398</v>
      </c>
      <c r="C213" s="1">
        <v>12</v>
      </c>
      <c r="E213" s="44">
        <v>1511</v>
      </c>
    </row>
    <row r="214" spans="1:5" ht="12.75" hidden="1" customHeight="1">
      <c r="A214" s="1">
        <v>119</v>
      </c>
      <c r="B214" s="1" t="s">
        <v>1752</v>
      </c>
      <c r="C214" s="1">
        <v>7</v>
      </c>
      <c r="E214" s="44">
        <v>1512</v>
      </c>
    </row>
    <row r="215" spans="1:5" ht="12.75" hidden="1" customHeight="1">
      <c r="A215" s="1">
        <v>120</v>
      </c>
      <c r="B215" s="1" t="s">
        <v>1590</v>
      </c>
      <c r="C215" s="1">
        <v>4</v>
      </c>
      <c r="E215" s="44">
        <v>1520</v>
      </c>
    </row>
    <row r="216" spans="1:5" ht="12.75" hidden="1" customHeight="1">
      <c r="A216" s="1">
        <v>121</v>
      </c>
      <c r="B216" s="1" t="s">
        <v>625</v>
      </c>
      <c r="C216" s="1">
        <v>3</v>
      </c>
      <c r="E216" s="44">
        <v>1610</v>
      </c>
    </row>
    <row r="217" spans="1:5" ht="12.75" hidden="1" customHeight="1">
      <c r="A217" s="1">
        <v>122</v>
      </c>
      <c r="B217" s="1" t="s">
        <v>422</v>
      </c>
      <c r="C217" s="1">
        <v>6</v>
      </c>
      <c r="E217" s="44">
        <v>1621</v>
      </c>
    </row>
    <row r="218" spans="1:5" ht="12.75" hidden="1" customHeight="1">
      <c r="A218" s="1">
        <v>123</v>
      </c>
      <c r="B218" s="1" t="s">
        <v>1518</v>
      </c>
      <c r="C218" s="1">
        <v>20</v>
      </c>
      <c r="E218" s="44">
        <v>1622</v>
      </c>
    </row>
    <row r="219" spans="1:5" ht="12.75" hidden="1" customHeight="1">
      <c r="A219" s="1">
        <v>124</v>
      </c>
      <c r="B219" s="1" t="s">
        <v>914</v>
      </c>
      <c r="C219" s="1">
        <v>14</v>
      </c>
      <c r="E219" s="44">
        <v>1623</v>
      </c>
    </row>
    <row r="220" spans="1:5" ht="12.75" hidden="1" customHeight="1">
      <c r="A220" s="1">
        <v>125</v>
      </c>
      <c r="B220" s="1" t="s">
        <v>1563</v>
      </c>
      <c r="C220" s="1">
        <v>2</v>
      </c>
      <c r="E220" s="44">
        <v>1624</v>
      </c>
    </row>
    <row r="221" spans="1:5" ht="12.75" hidden="1" customHeight="1">
      <c r="A221" s="1">
        <v>127</v>
      </c>
      <c r="B221" s="1" t="s">
        <v>2123</v>
      </c>
      <c r="C221" s="1">
        <v>12</v>
      </c>
      <c r="E221" s="44">
        <v>1629</v>
      </c>
    </row>
    <row r="222" spans="1:5" ht="12.75" hidden="1" customHeight="1">
      <c r="A222" s="1">
        <v>129</v>
      </c>
      <c r="B222" s="1" t="s">
        <v>1591</v>
      </c>
      <c r="C222" s="1">
        <v>5</v>
      </c>
      <c r="E222" s="44">
        <v>1711</v>
      </c>
    </row>
    <row r="223" spans="1:5" ht="12.75" hidden="1" customHeight="1">
      <c r="A223" s="1">
        <v>130</v>
      </c>
      <c r="B223" s="1" t="s">
        <v>1399</v>
      </c>
      <c r="C223" s="1">
        <v>9</v>
      </c>
      <c r="E223" s="44">
        <v>1712</v>
      </c>
    </row>
    <row r="224" spans="1:5" ht="12.75" hidden="1" customHeight="1">
      <c r="A224" s="1">
        <v>131</v>
      </c>
      <c r="B224" s="1" t="s">
        <v>1400</v>
      </c>
      <c r="C224" s="1">
        <v>13</v>
      </c>
      <c r="E224" s="44">
        <v>1721</v>
      </c>
    </row>
    <row r="225" spans="1:5" ht="12.75" hidden="1" customHeight="1">
      <c r="A225" s="1">
        <v>132</v>
      </c>
      <c r="B225" s="1" t="s">
        <v>1643</v>
      </c>
      <c r="C225" s="1">
        <v>18</v>
      </c>
      <c r="E225" s="44">
        <v>1722</v>
      </c>
    </row>
    <row r="226" spans="1:5" ht="12.75" hidden="1" customHeight="1">
      <c r="A226" s="1">
        <v>133</v>
      </c>
      <c r="B226" s="1" t="s">
        <v>1366</v>
      </c>
      <c r="C226" s="1">
        <v>21</v>
      </c>
      <c r="E226" s="44">
        <v>1723</v>
      </c>
    </row>
    <row r="227" spans="1:5" ht="12.75" hidden="1" customHeight="1">
      <c r="A227" s="1">
        <v>134</v>
      </c>
      <c r="B227" s="1" t="s">
        <v>781</v>
      </c>
      <c r="C227" s="1">
        <v>17</v>
      </c>
      <c r="E227" s="44">
        <v>1724</v>
      </c>
    </row>
    <row r="228" spans="1:5" ht="12.75" hidden="1" customHeight="1">
      <c r="A228" s="1">
        <v>135</v>
      </c>
      <c r="B228" s="1" t="s">
        <v>782</v>
      </c>
      <c r="C228" s="1">
        <v>1</v>
      </c>
      <c r="E228" s="44">
        <v>1729</v>
      </c>
    </row>
    <row r="229" spans="1:5" ht="12.75" hidden="1" customHeight="1">
      <c r="A229" s="1">
        <v>136</v>
      </c>
      <c r="B229" s="1" t="s">
        <v>915</v>
      </c>
      <c r="C229" s="1">
        <v>10</v>
      </c>
      <c r="E229" s="44">
        <v>1811</v>
      </c>
    </row>
    <row r="230" spans="1:5" ht="12.75" hidden="1" customHeight="1">
      <c r="A230" s="1">
        <v>137</v>
      </c>
      <c r="B230" s="1" t="s">
        <v>1644</v>
      </c>
      <c r="C230" s="1">
        <v>16</v>
      </c>
      <c r="E230" s="44">
        <v>1812</v>
      </c>
    </row>
    <row r="231" spans="1:5" ht="12.75" hidden="1" customHeight="1">
      <c r="A231" s="1">
        <v>138</v>
      </c>
      <c r="B231" s="1" t="s">
        <v>1645</v>
      </c>
      <c r="C231" s="1">
        <v>18</v>
      </c>
      <c r="E231" s="44">
        <v>1813</v>
      </c>
    </row>
    <row r="232" spans="1:5" ht="12.75" hidden="1" customHeight="1">
      <c r="A232" s="1">
        <v>139</v>
      </c>
      <c r="B232" s="1" t="s">
        <v>2013</v>
      </c>
      <c r="C232" s="1">
        <v>7</v>
      </c>
      <c r="E232" s="44">
        <v>1814</v>
      </c>
    </row>
    <row r="233" spans="1:5" ht="12.75" hidden="1" customHeight="1">
      <c r="A233" s="1">
        <v>140</v>
      </c>
      <c r="B233" s="1" t="s">
        <v>1094</v>
      </c>
      <c r="C233" s="1">
        <v>12</v>
      </c>
      <c r="E233" s="44">
        <v>1820</v>
      </c>
    </row>
    <row r="234" spans="1:5" ht="12.75" hidden="1" customHeight="1">
      <c r="A234" s="1">
        <v>141</v>
      </c>
      <c r="B234" s="1" t="s">
        <v>626</v>
      </c>
      <c r="C234" s="1">
        <v>16</v>
      </c>
      <c r="E234" s="44">
        <v>1910</v>
      </c>
    </row>
    <row r="235" spans="1:5" ht="12.75" hidden="1" customHeight="1">
      <c r="A235" s="1">
        <v>144</v>
      </c>
      <c r="B235" s="1" t="s">
        <v>1311</v>
      </c>
      <c r="C235" s="1">
        <v>7</v>
      </c>
      <c r="E235" s="44">
        <v>1920</v>
      </c>
    </row>
    <row r="236" spans="1:5" ht="12.75" hidden="1" customHeight="1">
      <c r="A236" s="1">
        <v>145</v>
      </c>
      <c r="B236" s="1" t="s">
        <v>919</v>
      </c>
      <c r="C236" s="1">
        <v>6</v>
      </c>
      <c r="E236" s="44">
        <v>2011</v>
      </c>
    </row>
    <row r="237" spans="1:5" ht="12.75" hidden="1" customHeight="1">
      <c r="A237" s="1">
        <v>146</v>
      </c>
      <c r="B237" s="1" t="s">
        <v>1649</v>
      </c>
      <c r="C237" s="1">
        <v>2</v>
      </c>
      <c r="E237" s="44">
        <v>2012</v>
      </c>
    </row>
    <row r="238" spans="1:5" ht="12.75" hidden="1" customHeight="1">
      <c r="A238" s="1">
        <v>148</v>
      </c>
      <c r="B238" s="1" t="s">
        <v>785</v>
      </c>
      <c r="C238" s="1">
        <v>17</v>
      </c>
      <c r="E238" s="44">
        <v>2013</v>
      </c>
    </row>
    <row r="239" spans="1:5" ht="12.75" hidden="1" customHeight="1">
      <c r="A239" s="1">
        <v>149</v>
      </c>
      <c r="B239" s="1" t="s">
        <v>1594</v>
      </c>
      <c r="C239" s="1">
        <v>3</v>
      </c>
      <c r="E239" s="44">
        <v>2014</v>
      </c>
    </row>
    <row r="240" spans="1:5" ht="12.75" hidden="1" customHeight="1">
      <c r="A240" s="1">
        <v>150</v>
      </c>
      <c r="B240" s="1" t="s">
        <v>1807</v>
      </c>
      <c r="C240" s="1">
        <v>3</v>
      </c>
      <c r="E240" s="44">
        <v>2015</v>
      </c>
    </row>
    <row r="241" spans="1:5" ht="12.75" hidden="1" customHeight="1">
      <c r="A241" s="1">
        <v>151</v>
      </c>
      <c r="B241" s="1" t="s">
        <v>1971</v>
      </c>
      <c r="C241" s="1">
        <v>5</v>
      </c>
      <c r="E241" s="44">
        <v>2016</v>
      </c>
    </row>
    <row r="242" spans="1:5" ht="12.75" hidden="1" customHeight="1">
      <c r="A242" s="1">
        <v>152</v>
      </c>
      <c r="B242" s="1" t="s">
        <v>1443</v>
      </c>
      <c r="C242" s="1">
        <v>2</v>
      </c>
      <c r="E242" s="44">
        <v>2017</v>
      </c>
    </row>
    <row r="243" spans="1:5" ht="12.75" hidden="1" customHeight="1">
      <c r="A243" s="1">
        <v>153</v>
      </c>
      <c r="B243" s="1" t="s">
        <v>424</v>
      </c>
      <c r="C243" s="1">
        <v>17</v>
      </c>
      <c r="E243" s="44">
        <v>2020</v>
      </c>
    </row>
    <row r="244" spans="1:5" ht="12.75" hidden="1" customHeight="1">
      <c r="A244" s="1">
        <v>154</v>
      </c>
      <c r="B244" s="1" t="s">
        <v>426</v>
      </c>
      <c r="C244" s="1">
        <v>16</v>
      </c>
      <c r="E244" s="44">
        <v>2030</v>
      </c>
    </row>
    <row r="245" spans="1:5" ht="12.75" hidden="1" customHeight="1">
      <c r="A245" s="1">
        <v>155</v>
      </c>
      <c r="B245" s="1" t="s">
        <v>921</v>
      </c>
      <c r="C245" s="1">
        <v>17</v>
      </c>
      <c r="E245" s="44">
        <v>2041</v>
      </c>
    </row>
    <row r="246" spans="1:5" ht="12.75" hidden="1" customHeight="1">
      <c r="A246" s="1">
        <v>156</v>
      </c>
      <c r="B246" s="1" t="s">
        <v>787</v>
      </c>
      <c r="C246" s="1">
        <v>5</v>
      </c>
      <c r="E246" s="44">
        <v>2042</v>
      </c>
    </row>
    <row r="247" spans="1:5" ht="12.75" hidden="1" customHeight="1">
      <c r="A247" s="1">
        <v>158</v>
      </c>
      <c r="B247" s="1" t="s">
        <v>1895</v>
      </c>
      <c r="C247" s="1">
        <v>1</v>
      </c>
      <c r="E247" s="44">
        <v>2051</v>
      </c>
    </row>
    <row r="248" spans="1:5" ht="12.75" hidden="1" customHeight="1">
      <c r="A248" s="1">
        <v>159</v>
      </c>
      <c r="B248" s="1" t="s">
        <v>1098</v>
      </c>
      <c r="C248" s="1">
        <v>16</v>
      </c>
      <c r="E248" s="44">
        <v>2052</v>
      </c>
    </row>
    <row r="249" spans="1:5" ht="12.75" hidden="1" customHeight="1">
      <c r="A249" s="1">
        <v>161</v>
      </c>
      <c r="B249" s="1" t="s">
        <v>922</v>
      </c>
      <c r="C249" s="1">
        <v>7</v>
      </c>
      <c r="E249" s="44">
        <v>2053</v>
      </c>
    </row>
    <row r="250" spans="1:5" ht="12.75" hidden="1" customHeight="1">
      <c r="A250" s="1">
        <v>163</v>
      </c>
      <c r="B250" s="1" t="s">
        <v>1100</v>
      </c>
      <c r="C250" s="1">
        <v>1</v>
      </c>
      <c r="E250" s="44">
        <v>2059</v>
      </c>
    </row>
    <row r="251" spans="1:5" ht="12.75" hidden="1" customHeight="1">
      <c r="A251" s="1">
        <v>164</v>
      </c>
      <c r="B251" s="1" t="s">
        <v>1404</v>
      </c>
      <c r="C251" s="1">
        <v>11</v>
      </c>
      <c r="E251" s="44">
        <v>2060</v>
      </c>
    </row>
    <row r="252" spans="1:5" ht="12.75" hidden="1" customHeight="1">
      <c r="A252" s="1">
        <v>165</v>
      </c>
      <c r="B252" s="1" t="s">
        <v>1651</v>
      </c>
      <c r="C252" s="1">
        <v>5</v>
      </c>
      <c r="E252" s="44">
        <v>2110</v>
      </c>
    </row>
    <row r="253" spans="1:5" ht="12.75" hidden="1" customHeight="1">
      <c r="A253" s="1">
        <v>166</v>
      </c>
      <c r="B253" s="1" t="s">
        <v>930</v>
      </c>
      <c r="C253" s="1">
        <v>16</v>
      </c>
      <c r="E253" s="44">
        <v>2120</v>
      </c>
    </row>
    <row r="254" spans="1:5" ht="12.75" hidden="1" customHeight="1">
      <c r="A254" s="1">
        <v>167</v>
      </c>
      <c r="B254" s="1" t="s">
        <v>1101</v>
      </c>
      <c r="C254" s="1">
        <v>13</v>
      </c>
      <c r="E254" s="44">
        <v>2211</v>
      </c>
    </row>
    <row r="255" spans="1:5" ht="12.75" hidden="1" customHeight="1">
      <c r="A255" s="1">
        <v>168</v>
      </c>
      <c r="B255" s="1" t="s">
        <v>1210</v>
      </c>
      <c r="C255" s="1">
        <v>3</v>
      </c>
      <c r="E255" s="44">
        <v>2219</v>
      </c>
    </row>
    <row r="256" spans="1:5" ht="12.75" hidden="1" customHeight="1">
      <c r="A256" s="1">
        <v>169</v>
      </c>
      <c r="B256" s="1" t="s">
        <v>1446</v>
      </c>
      <c r="C256" s="1">
        <v>1</v>
      </c>
      <c r="E256" s="44">
        <v>2221</v>
      </c>
    </row>
    <row r="257" spans="1:5" ht="12.75" hidden="1" customHeight="1">
      <c r="A257" s="1">
        <v>170</v>
      </c>
      <c r="B257" s="1" t="s">
        <v>931</v>
      </c>
      <c r="C257" s="1">
        <v>8</v>
      </c>
      <c r="E257" s="44">
        <v>2222</v>
      </c>
    </row>
    <row r="258" spans="1:5" ht="12.75" hidden="1" customHeight="1">
      <c r="A258" s="1">
        <v>171</v>
      </c>
      <c r="B258" s="1" t="s">
        <v>632</v>
      </c>
      <c r="C258" s="1">
        <v>17</v>
      </c>
      <c r="E258" s="44">
        <v>2223</v>
      </c>
    </row>
    <row r="259" spans="1:5" ht="12.75" hidden="1" customHeight="1">
      <c r="A259" s="1">
        <v>172</v>
      </c>
      <c r="B259" s="1" t="s">
        <v>1102</v>
      </c>
      <c r="C259" s="1">
        <v>4</v>
      </c>
      <c r="E259" s="44">
        <v>2229</v>
      </c>
    </row>
    <row r="260" spans="1:5" ht="12.75" hidden="1" customHeight="1">
      <c r="A260" s="1">
        <v>173</v>
      </c>
      <c r="B260" s="1" t="s">
        <v>428</v>
      </c>
      <c r="C260" s="1">
        <v>13</v>
      </c>
      <c r="E260" s="44">
        <v>2311</v>
      </c>
    </row>
    <row r="261" spans="1:5" ht="12.75" hidden="1" customHeight="1">
      <c r="A261" s="1">
        <v>175</v>
      </c>
      <c r="B261" s="1" t="s">
        <v>1106</v>
      </c>
      <c r="C261" s="1">
        <v>18</v>
      </c>
      <c r="E261" s="44">
        <v>2312</v>
      </c>
    </row>
    <row r="262" spans="1:5" ht="12.75" hidden="1" customHeight="1">
      <c r="A262" s="1">
        <v>176</v>
      </c>
      <c r="B262" s="1" t="s">
        <v>790</v>
      </c>
      <c r="C262" s="1">
        <v>7</v>
      </c>
      <c r="E262" s="44">
        <v>2313</v>
      </c>
    </row>
    <row r="263" spans="1:5" ht="12.75" hidden="1" customHeight="1">
      <c r="A263" s="1">
        <v>177</v>
      </c>
      <c r="B263" s="1" t="s">
        <v>791</v>
      </c>
      <c r="C263" s="1">
        <v>11</v>
      </c>
      <c r="E263" s="44">
        <v>2314</v>
      </c>
    </row>
    <row r="264" spans="1:5" ht="12.75" hidden="1" customHeight="1">
      <c r="A264" s="1">
        <v>178</v>
      </c>
      <c r="B264" s="1" t="s">
        <v>1108</v>
      </c>
      <c r="C264" s="1">
        <v>9</v>
      </c>
      <c r="E264" s="44">
        <v>2319</v>
      </c>
    </row>
    <row r="265" spans="1:5" ht="12.75" hidden="1" customHeight="1">
      <c r="A265" s="1">
        <v>179</v>
      </c>
      <c r="B265" s="1" t="s">
        <v>1109</v>
      </c>
      <c r="C265" s="1">
        <v>4</v>
      </c>
      <c r="E265" s="44">
        <v>2320</v>
      </c>
    </row>
    <row r="266" spans="1:5" ht="12.75" hidden="1" customHeight="1">
      <c r="A266" s="1">
        <v>180</v>
      </c>
      <c r="B266" s="1" t="s">
        <v>792</v>
      </c>
      <c r="C266" s="1">
        <v>8</v>
      </c>
      <c r="E266" s="44">
        <v>2331</v>
      </c>
    </row>
    <row r="267" spans="1:5" ht="12.75" hidden="1" customHeight="1">
      <c r="A267" s="1">
        <v>181</v>
      </c>
      <c r="B267" s="1" t="s">
        <v>1520</v>
      </c>
      <c r="C267" s="1">
        <v>17</v>
      </c>
      <c r="E267" s="44">
        <v>2332</v>
      </c>
    </row>
    <row r="268" spans="1:5" ht="12.75" hidden="1" customHeight="1">
      <c r="A268" s="1">
        <v>183</v>
      </c>
      <c r="B268" s="1" t="s">
        <v>793</v>
      </c>
      <c r="C268" s="1">
        <v>15</v>
      </c>
      <c r="E268" s="44">
        <v>2341</v>
      </c>
    </row>
    <row r="269" spans="1:5" ht="12.75" hidden="1" customHeight="1">
      <c r="A269" s="1">
        <v>184</v>
      </c>
      <c r="B269" s="1" t="s">
        <v>1110</v>
      </c>
      <c r="C269" s="1">
        <v>15</v>
      </c>
      <c r="E269" s="44">
        <v>2342</v>
      </c>
    </row>
    <row r="270" spans="1:5" ht="12.75" hidden="1" customHeight="1">
      <c r="A270" s="1">
        <v>185</v>
      </c>
      <c r="B270" s="1" t="s">
        <v>794</v>
      </c>
      <c r="C270" s="1">
        <v>12</v>
      </c>
      <c r="E270" s="44">
        <v>2343</v>
      </c>
    </row>
    <row r="271" spans="1:5" ht="12.75" hidden="1" customHeight="1">
      <c r="A271" s="1">
        <v>186</v>
      </c>
      <c r="B271" s="1" t="s">
        <v>634</v>
      </c>
      <c r="C271" s="1">
        <v>8</v>
      </c>
      <c r="E271" s="44">
        <v>2344</v>
      </c>
    </row>
    <row r="272" spans="1:5" ht="12.75" hidden="1" customHeight="1">
      <c r="A272" s="1">
        <v>187</v>
      </c>
      <c r="B272" s="1" t="s">
        <v>944</v>
      </c>
      <c r="C272" s="1">
        <v>2</v>
      </c>
      <c r="E272" s="44">
        <v>2349</v>
      </c>
    </row>
    <row r="273" spans="1:5" ht="12.75" hidden="1" customHeight="1">
      <c r="A273" s="1">
        <v>189</v>
      </c>
      <c r="B273" s="1" t="s">
        <v>1214</v>
      </c>
      <c r="C273" s="1">
        <v>5</v>
      </c>
      <c r="E273" s="44">
        <v>2351</v>
      </c>
    </row>
    <row r="274" spans="1:5" ht="12.75" hidden="1" customHeight="1">
      <c r="A274" s="1">
        <v>190</v>
      </c>
      <c r="B274" s="1" t="s">
        <v>1897</v>
      </c>
      <c r="C274" s="1">
        <v>1</v>
      </c>
      <c r="E274" s="44">
        <v>2352</v>
      </c>
    </row>
    <row r="275" spans="1:5" ht="12.75" hidden="1" customHeight="1">
      <c r="A275" s="1">
        <v>192</v>
      </c>
      <c r="B275" s="1" t="s">
        <v>429</v>
      </c>
      <c r="C275" s="1">
        <v>17</v>
      </c>
      <c r="E275" s="44">
        <v>2361</v>
      </c>
    </row>
    <row r="276" spans="1:5" ht="12.75" hidden="1" customHeight="1">
      <c r="A276" s="1">
        <v>193</v>
      </c>
      <c r="B276" s="1" t="s">
        <v>2016</v>
      </c>
      <c r="C276" s="1">
        <v>1</v>
      </c>
      <c r="E276" s="44">
        <v>2362</v>
      </c>
    </row>
    <row r="277" spans="1:5" ht="12.75" hidden="1" customHeight="1">
      <c r="A277" s="1">
        <v>194</v>
      </c>
      <c r="B277" s="1" t="s">
        <v>2172</v>
      </c>
      <c r="C277" s="1">
        <v>6</v>
      </c>
      <c r="E277" s="44">
        <v>2363</v>
      </c>
    </row>
    <row r="278" spans="1:5" ht="12.75" hidden="1" customHeight="1">
      <c r="A278" s="1">
        <v>195</v>
      </c>
      <c r="B278" s="1" t="s">
        <v>2173</v>
      </c>
      <c r="C278" s="1">
        <v>14</v>
      </c>
      <c r="E278" s="44">
        <v>2364</v>
      </c>
    </row>
    <row r="279" spans="1:5" ht="12.75" hidden="1" customHeight="1">
      <c r="A279" s="1">
        <v>196</v>
      </c>
      <c r="B279" s="1" t="s">
        <v>430</v>
      </c>
      <c r="C279" s="1">
        <v>15</v>
      </c>
      <c r="E279" s="44">
        <v>2365</v>
      </c>
    </row>
    <row r="280" spans="1:5" ht="12.75" hidden="1" customHeight="1">
      <c r="A280" s="1">
        <v>197</v>
      </c>
      <c r="B280" s="1" t="s">
        <v>1406</v>
      </c>
      <c r="C280" s="1">
        <v>17</v>
      </c>
      <c r="E280" s="44">
        <v>2369</v>
      </c>
    </row>
    <row r="281" spans="1:5" ht="12.75" hidden="1" customHeight="1">
      <c r="A281" s="1">
        <v>198</v>
      </c>
      <c r="B281" s="1" t="s">
        <v>945</v>
      </c>
      <c r="C281" s="1">
        <v>19</v>
      </c>
      <c r="E281" s="44">
        <v>2370</v>
      </c>
    </row>
    <row r="282" spans="1:5" ht="12.75" hidden="1" customHeight="1">
      <c r="A282" s="1">
        <v>199</v>
      </c>
      <c r="B282" s="1" t="s">
        <v>1754</v>
      </c>
      <c r="C282" s="1">
        <v>7</v>
      </c>
      <c r="E282" s="44">
        <v>2391</v>
      </c>
    </row>
    <row r="283" spans="1:5" ht="12.75" hidden="1" customHeight="1">
      <c r="A283" s="1">
        <v>200</v>
      </c>
      <c r="B283" s="1" t="s">
        <v>1755</v>
      </c>
      <c r="C283" s="1">
        <v>2</v>
      </c>
      <c r="E283" s="44">
        <v>2399</v>
      </c>
    </row>
    <row r="284" spans="1:5" ht="12.75" hidden="1" customHeight="1">
      <c r="A284" s="1">
        <v>201</v>
      </c>
      <c r="B284" s="1" t="s">
        <v>1313</v>
      </c>
      <c r="C284" s="1">
        <v>6</v>
      </c>
      <c r="E284" s="44">
        <v>2410</v>
      </c>
    </row>
    <row r="285" spans="1:5" ht="12.75" hidden="1" customHeight="1">
      <c r="A285" s="1">
        <v>202</v>
      </c>
      <c r="B285" s="1" t="s">
        <v>2174</v>
      </c>
      <c r="C285" s="1">
        <v>6</v>
      </c>
      <c r="E285" s="44">
        <v>2420</v>
      </c>
    </row>
    <row r="286" spans="1:5" ht="12.75" hidden="1" customHeight="1">
      <c r="A286" s="1">
        <v>203</v>
      </c>
      <c r="B286" s="1" t="s">
        <v>2243</v>
      </c>
      <c r="C286" s="1">
        <v>6</v>
      </c>
      <c r="E286" s="44">
        <v>2431</v>
      </c>
    </row>
    <row r="287" spans="1:5" ht="12.75" hidden="1" customHeight="1">
      <c r="A287" s="1">
        <v>204</v>
      </c>
      <c r="B287" s="1" t="s">
        <v>1521</v>
      </c>
      <c r="C287" s="1">
        <v>19</v>
      </c>
      <c r="E287" s="44">
        <v>2432</v>
      </c>
    </row>
    <row r="288" spans="1:5" ht="12.75" hidden="1" customHeight="1">
      <c r="A288" s="1">
        <v>205</v>
      </c>
      <c r="B288" s="1" t="s">
        <v>1280</v>
      </c>
      <c r="C288" s="1">
        <v>14</v>
      </c>
      <c r="E288" s="44">
        <v>2433</v>
      </c>
    </row>
    <row r="289" spans="1:5" ht="12.75" hidden="1" customHeight="1">
      <c r="A289" s="1">
        <v>206</v>
      </c>
      <c r="B289" s="1" t="s">
        <v>1113</v>
      </c>
      <c r="C289" s="1">
        <v>20</v>
      </c>
      <c r="E289" s="44">
        <v>2434</v>
      </c>
    </row>
    <row r="290" spans="1:5" ht="12.75" hidden="1" customHeight="1">
      <c r="A290" s="1">
        <v>208</v>
      </c>
      <c r="B290" s="1" t="s">
        <v>1782</v>
      </c>
      <c r="C290" s="1">
        <v>2</v>
      </c>
      <c r="E290" s="44">
        <v>2441</v>
      </c>
    </row>
    <row r="291" spans="1:5" ht="12.75" hidden="1" customHeight="1">
      <c r="A291" s="1">
        <v>209</v>
      </c>
      <c r="B291" s="1" t="s">
        <v>1314</v>
      </c>
      <c r="C291" s="1">
        <v>8</v>
      </c>
      <c r="E291" s="44">
        <v>2442</v>
      </c>
    </row>
    <row r="292" spans="1:5" ht="12.75" hidden="1" customHeight="1">
      <c r="A292" s="1">
        <v>211</v>
      </c>
      <c r="B292" s="1" t="s">
        <v>948</v>
      </c>
      <c r="C292" s="1">
        <v>2</v>
      </c>
      <c r="E292" s="44">
        <v>2443</v>
      </c>
    </row>
    <row r="293" spans="1:5" ht="12.75" hidden="1" customHeight="1">
      <c r="A293" s="1">
        <v>212</v>
      </c>
      <c r="B293" s="1" t="s">
        <v>1723</v>
      </c>
      <c r="C293" s="1">
        <v>2</v>
      </c>
      <c r="E293" s="44">
        <v>2444</v>
      </c>
    </row>
    <row r="294" spans="1:5" ht="12.75" hidden="1" customHeight="1">
      <c r="A294" s="1">
        <v>213</v>
      </c>
      <c r="B294" s="1" t="s">
        <v>1066</v>
      </c>
      <c r="C294" s="1">
        <v>1</v>
      </c>
      <c r="E294" s="44">
        <v>2445</v>
      </c>
    </row>
    <row r="295" spans="1:5" ht="12.75" hidden="1" customHeight="1">
      <c r="A295" s="1">
        <v>214</v>
      </c>
      <c r="B295" s="1" t="s">
        <v>1653</v>
      </c>
      <c r="C295" s="1">
        <v>6</v>
      </c>
      <c r="E295" s="44">
        <v>2446</v>
      </c>
    </row>
    <row r="296" spans="1:5" ht="12.75" hidden="1" customHeight="1">
      <c r="A296" s="1">
        <v>215</v>
      </c>
      <c r="B296" s="1" t="s">
        <v>171</v>
      </c>
      <c r="C296" s="1">
        <v>8</v>
      </c>
      <c r="E296" s="44">
        <v>2451</v>
      </c>
    </row>
    <row r="297" spans="1:5" ht="12.75" hidden="1" customHeight="1">
      <c r="A297" s="1">
        <v>216</v>
      </c>
      <c r="B297" s="1" t="s">
        <v>796</v>
      </c>
      <c r="C297" s="1">
        <v>4</v>
      </c>
      <c r="E297" s="44">
        <v>2452</v>
      </c>
    </row>
    <row r="298" spans="1:5" ht="12.75" hidden="1" customHeight="1">
      <c r="A298" s="1">
        <v>217</v>
      </c>
      <c r="B298" s="1" t="s">
        <v>1281</v>
      </c>
      <c r="C298" s="1">
        <v>18</v>
      </c>
      <c r="E298" s="44">
        <v>2453</v>
      </c>
    </row>
    <row r="299" spans="1:5" ht="12.75" hidden="1" customHeight="1">
      <c r="A299" s="1">
        <v>219</v>
      </c>
      <c r="B299" s="1" t="s">
        <v>1477</v>
      </c>
      <c r="C299" s="1">
        <v>19</v>
      </c>
      <c r="E299" s="44">
        <v>2454</v>
      </c>
    </row>
    <row r="300" spans="1:5" ht="12.75" hidden="1" customHeight="1">
      <c r="A300" s="1">
        <v>220</v>
      </c>
      <c r="B300" s="1" t="s">
        <v>797</v>
      </c>
      <c r="C300" s="1">
        <v>3</v>
      </c>
      <c r="E300" s="44">
        <v>2511</v>
      </c>
    </row>
    <row r="301" spans="1:5" ht="12.75" hidden="1" customHeight="1">
      <c r="A301" s="1">
        <v>221</v>
      </c>
      <c r="B301" s="1" t="s">
        <v>949</v>
      </c>
      <c r="C301" s="1">
        <v>11</v>
      </c>
      <c r="E301" s="44">
        <v>2512</v>
      </c>
    </row>
    <row r="302" spans="1:5" ht="12.75" hidden="1" customHeight="1">
      <c r="A302" s="1">
        <v>222</v>
      </c>
      <c r="B302" s="1" t="s">
        <v>638</v>
      </c>
      <c r="C302" s="1">
        <v>18</v>
      </c>
      <c r="E302" s="44">
        <v>2521</v>
      </c>
    </row>
    <row r="303" spans="1:5" ht="12.75" hidden="1" customHeight="1">
      <c r="A303" s="1">
        <v>223</v>
      </c>
      <c r="B303" s="1" t="s">
        <v>1524</v>
      </c>
      <c r="C303" s="1">
        <v>18</v>
      </c>
      <c r="E303" s="44">
        <v>2529</v>
      </c>
    </row>
    <row r="304" spans="1:5" ht="12.75" hidden="1" customHeight="1">
      <c r="A304" s="1">
        <v>225</v>
      </c>
      <c r="B304" s="1" t="s">
        <v>957</v>
      </c>
      <c r="C304" s="1">
        <v>4</v>
      </c>
      <c r="E304" s="44">
        <v>2530</v>
      </c>
    </row>
    <row r="305" spans="1:5" ht="12.75" hidden="1" customHeight="1">
      <c r="A305" s="1">
        <v>226</v>
      </c>
      <c r="B305" s="1" t="s">
        <v>958</v>
      </c>
      <c r="C305" s="1">
        <v>19</v>
      </c>
      <c r="E305" s="44">
        <v>2540</v>
      </c>
    </row>
    <row r="306" spans="1:5" ht="12.75" hidden="1" customHeight="1">
      <c r="A306" s="1">
        <v>227</v>
      </c>
      <c r="B306" s="1" t="s">
        <v>807</v>
      </c>
      <c r="C306" s="1">
        <v>6</v>
      </c>
      <c r="E306" s="44">
        <v>2550</v>
      </c>
    </row>
    <row r="307" spans="1:5" ht="12.75" hidden="1" customHeight="1">
      <c r="A307" s="1">
        <v>228</v>
      </c>
      <c r="B307" s="1" t="s">
        <v>959</v>
      </c>
      <c r="C307" s="1">
        <v>3</v>
      </c>
      <c r="E307" s="44">
        <v>2561</v>
      </c>
    </row>
    <row r="308" spans="1:5" ht="12.75" hidden="1" customHeight="1">
      <c r="A308" s="1">
        <v>229</v>
      </c>
      <c r="B308" s="1" t="s">
        <v>1221</v>
      </c>
      <c r="C308" s="1">
        <v>5</v>
      </c>
      <c r="E308" s="44">
        <v>2562</v>
      </c>
    </row>
    <row r="309" spans="1:5" ht="12.75" hidden="1" customHeight="1">
      <c r="A309" s="1">
        <v>230</v>
      </c>
      <c r="B309" s="1" t="s">
        <v>2074</v>
      </c>
      <c r="C309" s="1">
        <v>14</v>
      </c>
      <c r="E309" s="44">
        <v>2571</v>
      </c>
    </row>
    <row r="310" spans="1:5" ht="12.75" hidden="1" customHeight="1">
      <c r="A310" s="1">
        <v>231</v>
      </c>
      <c r="B310" s="1" t="s">
        <v>639</v>
      </c>
      <c r="C310" s="1">
        <v>11</v>
      </c>
      <c r="E310" s="44">
        <v>2572</v>
      </c>
    </row>
    <row r="311" spans="1:5" ht="12.75" hidden="1" customHeight="1">
      <c r="A311" s="1">
        <v>232</v>
      </c>
      <c r="B311" s="1" t="s">
        <v>1317</v>
      </c>
      <c r="C311" s="1">
        <v>3</v>
      </c>
      <c r="E311" s="44">
        <v>2573</v>
      </c>
    </row>
    <row r="312" spans="1:5" ht="12.75" hidden="1" customHeight="1">
      <c r="A312" s="1">
        <v>234</v>
      </c>
      <c r="B312" s="1" t="s">
        <v>2178</v>
      </c>
      <c r="C312" s="1">
        <v>13</v>
      </c>
      <c r="E312" s="44">
        <v>2591</v>
      </c>
    </row>
    <row r="313" spans="1:5" ht="12.75" hidden="1" customHeight="1">
      <c r="A313" s="1">
        <v>235</v>
      </c>
      <c r="B313" s="1" t="s">
        <v>1525</v>
      </c>
      <c r="C313" s="1">
        <v>18</v>
      </c>
      <c r="E313" s="44">
        <v>2592</v>
      </c>
    </row>
    <row r="314" spans="1:5" ht="12.75" hidden="1" customHeight="1">
      <c r="A314" s="1">
        <v>236</v>
      </c>
      <c r="B314" s="1" t="s">
        <v>640</v>
      </c>
      <c r="C314" s="1">
        <v>2</v>
      </c>
      <c r="E314" s="44">
        <v>2593</v>
      </c>
    </row>
    <row r="315" spans="1:5" ht="12.75" hidden="1" customHeight="1">
      <c r="A315" s="1">
        <v>237</v>
      </c>
      <c r="B315" s="1" t="s">
        <v>641</v>
      </c>
      <c r="C315" s="1">
        <v>8</v>
      </c>
      <c r="E315" s="44">
        <v>2594</v>
      </c>
    </row>
    <row r="316" spans="1:5" ht="12.75" hidden="1" customHeight="1">
      <c r="A316" s="1">
        <v>239</v>
      </c>
      <c r="B316" s="1" t="s">
        <v>643</v>
      </c>
      <c r="C316" s="1">
        <v>16</v>
      </c>
      <c r="E316" s="44">
        <v>2599</v>
      </c>
    </row>
    <row r="317" spans="1:5" ht="12.75" hidden="1" customHeight="1">
      <c r="A317" s="1">
        <v>240</v>
      </c>
      <c r="B317" s="1" t="s">
        <v>960</v>
      </c>
      <c r="C317" s="1">
        <v>9</v>
      </c>
      <c r="E317" s="44">
        <v>2611</v>
      </c>
    </row>
    <row r="318" spans="1:5" ht="12.75" hidden="1" customHeight="1">
      <c r="A318" s="1">
        <v>242</v>
      </c>
      <c r="B318" s="1" t="s">
        <v>808</v>
      </c>
      <c r="C318" s="1">
        <v>8</v>
      </c>
      <c r="E318" s="44">
        <v>2612</v>
      </c>
    </row>
    <row r="319" spans="1:5" ht="12.75" hidden="1" customHeight="1">
      <c r="A319" s="1">
        <v>243</v>
      </c>
      <c r="B319" s="1" t="s">
        <v>1410</v>
      </c>
      <c r="C319" s="1">
        <v>17</v>
      </c>
      <c r="E319" s="44">
        <v>2620</v>
      </c>
    </row>
    <row r="320" spans="1:5" ht="12.75" hidden="1" customHeight="1">
      <c r="A320" s="1">
        <v>244</v>
      </c>
      <c r="B320" s="1" t="s">
        <v>961</v>
      </c>
      <c r="C320" s="1">
        <v>5</v>
      </c>
      <c r="E320" s="44">
        <v>2630</v>
      </c>
    </row>
    <row r="321" spans="1:5" ht="12.75" hidden="1" customHeight="1">
      <c r="A321" s="1">
        <v>245</v>
      </c>
      <c r="B321" s="1" t="s">
        <v>1284</v>
      </c>
      <c r="C321" s="1">
        <v>10</v>
      </c>
      <c r="E321" s="44">
        <v>2640</v>
      </c>
    </row>
    <row r="322" spans="1:5" ht="12.75" hidden="1" customHeight="1">
      <c r="A322" s="1">
        <v>246</v>
      </c>
      <c r="B322" s="1" t="s">
        <v>1126</v>
      </c>
      <c r="C322" s="1">
        <v>18</v>
      </c>
      <c r="E322" s="44">
        <v>2651</v>
      </c>
    </row>
    <row r="323" spans="1:5" ht="12.75" hidden="1" customHeight="1">
      <c r="A323" s="1">
        <v>247</v>
      </c>
      <c r="B323" s="1" t="s">
        <v>1843</v>
      </c>
      <c r="C323" s="1">
        <v>5</v>
      </c>
      <c r="E323" s="44">
        <v>2652</v>
      </c>
    </row>
    <row r="324" spans="1:5" ht="12.75" hidden="1" customHeight="1">
      <c r="A324" s="1">
        <v>248</v>
      </c>
      <c r="B324" s="1" t="s">
        <v>1068</v>
      </c>
      <c r="C324" s="1">
        <v>2</v>
      </c>
      <c r="E324" s="44">
        <v>2660</v>
      </c>
    </row>
    <row r="325" spans="1:5" ht="12.75" hidden="1" customHeight="1">
      <c r="A325" s="1">
        <v>249</v>
      </c>
      <c r="B325" s="1" t="s">
        <v>1129</v>
      </c>
      <c r="C325" s="1">
        <v>17</v>
      </c>
      <c r="E325" s="44">
        <v>2670</v>
      </c>
    </row>
    <row r="326" spans="1:5" ht="12.75" hidden="1" customHeight="1">
      <c r="A326" s="1">
        <v>250</v>
      </c>
      <c r="B326" s="1" t="s">
        <v>1479</v>
      </c>
      <c r="C326" s="1">
        <v>20</v>
      </c>
      <c r="E326" s="44">
        <v>2680</v>
      </c>
    </row>
    <row r="327" spans="1:5" ht="12.75" hidden="1" customHeight="1">
      <c r="A327" s="1">
        <v>251</v>
      </c>
      <c r="B327" s="1" t="s">
        <v>1449</v>
      </c>
      <c r="C327" s="1">
        <v>5</v>
      </c>
      <c r="E327" s="44">
        <v>2711</v>
      </c>
    </row>
    <row r="328" spans="1:5" ht="12.75" hidden="1" customHeight="1">
      <c r="A328" s="1">
        <v>252</v>
      </c>
      <c r="B328" s="1" t="s">
        <v>1899</v>
      </c>
      <c r="C328" s="1">
        <v>8</v>
      </c>
      <c r="E328" s="44">
        <v>2712</v>
      </c>
    </row>
    <row r="329" spans="1:5" ht="12.75" hidden="1" customHeight="1">
      <c r="A329" s="1">
        <v>253</v>
      </c>
      <c r="B329" s="1" t="s">
        <v>2246</v>
      </c>
      <c r="C329" s="1">
        <v>8</v>
      </c>
      <c r="E329" s="44">
        <v>2720</v>
      </c>
    </row>
    <row r="330" spans="1:5" ht="12.75" hidden="1" customHeight="1">
      <c r="A330" s="1">
        <v>254</v>
      </c>
      <c r="B330" s="1" t="s">
        <v>1528</v>
      </c>
      <c r="C330" s="1">
        <v>18</v>
      </c>
      <c r="E330" s="44">
        <v>2731</v>
      </c>
    </row>
    <row r="331" spans="1:5" ht="12.75" hidden="1" customHeight="1">
      <c r="A331" s="1">
        <v>256</v>
      </c>
      <c r="B331" s="1" t="s">
        <v>1597</v>
      </c>
      <c r="C331" s="1">
        <v>2</v>
      </c>
      <c r="E331" s="44">
        <v>2732</v>
      </c>
    </row>
    <row r="332" spans="1:5" ht="12.75" hidden="1" customHeight="1">
      <c r="A332" s="1">
        <v>257</v>
      </c>
      <c r="B332" s="1" t="s">
        <v>1224</v>
      </c>
      <c r="C332" s="1">
        <v>14</v>
      </c>
      <c r="E332" s="44">
        <v>2733</v>
      </c>
    </row>
    <row r="333" spans="1:5" ht="12.75" hidden="1" customHeight="1">
      <c r="A333" s="1">
        <v>258</v>
      </c>
      <c r="B333" s="1" t="s">
        <v>811</v>
      </c>
      <c r="C333" s="1">
        <v>17</v>
      </c>
      <c r="E333" s="44">
        <v>2740</v>
      </c>
    </row>
    <row r="334" spans="1:5" ht="12.75" hidden="1" customHeight="1">
      <c r="A334" s="1">
        <v>259</v>
      </c>
      <c r="B334" s="1" t="s">
        <v>1481</v>
      </c>
      <c r="C334" s="1">
        <v>3</v>
      </c>
      <c r="E334" s="44">
        <v>2751</v>
      </c>
    </row>
    <row r="335" spans="1:5" ht="12.75" hidden="1" customHeight="1">
      <c r="A335" s="1">
        <v>260</v>
      </c>
      <c r="B335" s="1" t="s">
        <v>1761</v>
      </c>
      <c r="C335" s="1">
        <v>5</v>
      </c>
      <c r="E335" s="44">
        <v>2752</v>
      </c>
    </row>
    <row r="336" spans="1:5" ht="12.75" hidden="1" customHeight="1">
      <c r="A336" s="1">
        <v>261</v>
      </c>
      <c r="B336" s="1" t="s">
        <v>969</v>
      </c>
      <c r="C336" s="1">
        <v>8</v>
      </c>
      <c r="E336" s="44">
        <v>2790</v>
      </c>
    </row>
    <row r="337" spans="1:5" ht="12.75" hidden="1" customHeight="1">
      <c r="A337" s="1">
        <v>263</v>
      </c>
      <c r="B337" s="1" t="s">
        <v>970</v>
      </c>
      <c r="C337" s="1">
        <v>18</v>
      </c>
      <c r="E337" s="44">
        <v>2811</v>
      </c>
    </row>
    <row r="338" spans="1:5" ht="12.75" hidden="1" customHeight="1">
      <c r="A338" s="1">
        <v>264</v>
      </c>
      <c r="B338" s="1" t="s">
        <v>1657</v>
      </c>
      <c r="C338" s="1">
        <v>19</v>
      </c>
      <c r="E338" s="44">
        <v>2812</v>
      </c>
    </row>
    <row r="339" spans="1:5" ht="12.75" hidden="1" customHeight="1">
      <c r="A339" s="1">
        <v>265</v>
      </c>
      <c r="B339" s="1" t="s">
        <v>1225</v>
      </c>
      <c r="C339" s="1">
        <v>2</v>
      </c>
      <c r="E339" s="44">
        <v>2813</v>
      </c>
    </row>
    <row r="340" spans="1:5" ht="12.75" hidden="1" customHeight="1">
      <c r="A340" s="1">
        <v>266</v>
      </c>
      <c r="B340" s="1" t="s">
        <v>1529</v>
      </c>
      <c r="C340" s="1">
        <v>10</v>
      </c>
      <c r="E340" s="44">
        <v>2814</v>
      </c>
    </row>
    <row r="341" spans="1:5" ht="12.75" hidden="1" customHeight="1">
      <c r="A341" s="1">
        <v>267</v>
      </c>
      <c r="B341" s="1" t="s">
        <v>651</v>
      </c>
      <c r="C341" s="1">
        <v>17</v>
      </c>
      <c r="E341" s="44">
        <v>2815</v>
      </c>
    </row>
    <row r="342" spans="1:5" ht="12.75" hidden="1" customHeight="1">
      <c r="A342" s="1">
        <v>268</v>
      </c>
      <c r="B342" s="1" t="s">
        <v>652</v>
      </c>
      <c r="C342" s="1">
        <v>19</v>
      </c>
      <c r="E342" s="44">
        <v>2821</v>
      </c>
    </row>
    <row r="343" spans="1:5" ht="12.75" hidden="1" customHeight="1">
      <c r="A343" s="1">
        <v>270</v>
      </c>
      <c r="B343" s="1" t="s">
        <v>653</v>
      </c>
      <c r="C343" s="1">
        <v>6</v>
      </c>
      <c r="E343" s="44">
        <v>2822</v>
      </c>
    </row>
    <row r="344" spans="1:5" ht="12.75" hidden="1" customHeight="1">
      <c r="A344" s="1">
        <v>271</v>
      </c>
      <c r="B344" s="1" t="s">
        <v>1818</v>
      </c>
      <c r="C344" s="1">
        <v>14</v>
      </c>
      <c r="E344" s="44">
        <v>2823</v>
      </c>
    </row>
    <row r="345" spans="1:5" ht="12.75" hidden="1" customHeight="1">
      <c r="A345" s="1">
        <v>273</v>
      </c>
      <c r="B345" s="1" t="s">
        <v>2126</v>
      </c>
      <c r="C345" s="1">
        <v>8</v>
      </c>
      <c r="E345" s="44">
        <v>2824</v>
      </c>
    </row>
    <row r="346" spans="1:5" ht="12.75" hidden="1" customHeight="1">
      <c r="A346" s="1">
        <v>274</v>
      </c>
      <c r="B346" s="1" t="s">
        <v>971</v>
      </c>
      <c r="C346" s="1">
        <v>18</v>
      </c>
      <c r="E346" s="44">
        <v>2825</v>
      </c>
    </row>
    <row r="347" spans="1:5" ht="12.75" hidden="1" customHeight="1">
      <c r="A347" s="1">
        <v>275</v>
      </c>
      <c r="B347" s="1" t="s">
        <v>1130</v>
      </c>
      <c r="C347" s="1">
        <v>8</v>
      </c>
      <c r="E347" s="44">
        <v>2829</v>
      </c>
    </row>
    <row r="348" spans="1:5" ht="12.75" hidden="1" customHeight="1">
      <c r="A348" s="1">
        <v>276</v>
      </c>
      <c r="B348" s="1" t="s">
        <v>2076</v>
      </c>
      <c r="C348" s="1">
        <v>20</v>
      </c>
      <c r="E348" s="44">
        <v>2830</v>
      </c>
    </row>
    <row r="349" spans="1:5" ht="12.75" hidden="1" customHeight="1">
      <c r="A349" s="1">
        <v>278</v>
      </c>
      <c r="B349" s="1" t="s">
        <v>1412</v>
      </c>
      <c r="C349" s="1">
        <v>14</v>
      </c>
      <c r="E349" s="44">
        <v>2841</v>
      </c>
    </row>
    <row r="350" spans="1:5" ht="12.75" hidden="1" customHeight="1">
      <c r="A350" s="1">
        <v>279</v>
      </c>
      <c r="B350" s="1" t="s">
        <v>1764</v>
      </c>
      <c r="C350" s="1">
        <v>20</v>
      </c>
      <c r="E350" s="44">
        <v>2849</v>
      </c>
    </row>
    <row r="351" spans="1:5" ht="12.75" hidden="1" customHeight="1">
      <c r="A351" s="1">
        <v>280</v>
      </c>
      <c r="B351" s="1" t="s">
        <v>1765</v>
      </c>
      <c r="C351" s="1">
        <v>17</v>
      </c>
      <c r="E351" s="44">
        <v>2891</v>
      </c>
    </row>
    <row r="352" spans="1:5" ht="12.75" hidden="1" customHeight="1">
      <c r="A352" s="1">
        <v>281</v>
      </c>
      <c r="B352" s="1" t="s">
        <v>1659</v>
      </c>
      <c r="C352" s="1">
        <v>4</v>
      </c>
      <c r="E352" s="44">
        <v>2892</v>
      </c>
    </row>
    <row r="353" spans="1:5" ht="12.75" hidden="1" customHeight="1">
      <c r="A353" s="1">
        <v>282</v>
      </c>
      <c r="B353" s="1" t="s">
        <v>173</v>
      </c>
      <c r="C353" s="1">
        <v>13</v>
      </c>
      <c r="E353" s="44">
        <v>2893</v>
      </c>
    </row>
    <row r="354" spans="1:5" ht="12.75" hidden="1" customHeight="1">
      <c r="A354" s="1">
        <v>283</v>
      </c>
      <c r="B354" s="1" t="s">
        <v>1486</v>
      </c>
      <c r="C354" s="1">
        <v>10</v>
      </c>
      <c r="E354" s="44">
        <v>2894</v>
      </c>
    </row>
    <row r="355" spans="1:5" ht="12.75" hidden="1" customHeight="1">
      <c r="A355" s="1">
        <v>284</v>
      </c>
      <c r="B355" s="1" t="s">
        <v>1975</v>
      </c>
      <c r="C355" s="1">
        <v>12</v>
      </c>
      <c r="E355" s="44">
        <v>2895</v>
      </c>
    </row>
    <row r="356" spans="1:5" ht="12.75" hidden="1" customHeight="1">
      <c r="A356" s="1">
        <v>285</v>
      </c>
      <c r="B356" s="1" t="s">
        <v>1372</v>
      </c>
      <c r="C356" s="1">
        <v>12</v>
      </c>
      <c r="E356" s="44">
        <v>2896</v>
      </c>
    </row>
    <row r="357" spans="1:5" ht="12.75" hidden="1" customHeight="1">
      <c r="A357" s="1">
        <v>287</v>
      </c>
      <c r="B357" s="1" t="s">
        <v>1766</v>
      </c>
      <c r="C357" s="1">
        <v>7</v>
      </c>
      <c r="E357" s="44">
        <v>2899</v>
      </c>
    </row>
    <row r="358" spans="1:5" ht="12.75" hidden="1" customHeight="1">
      <c r="A358" s="1">
        <v>288</v>
      </c>
      <c r="B358" s="1" t="s">
        <v>977</v>
      </c>
      <c r="C358" s="1">
        <v>9</v>
      </c>
      <c r="E358" s="44">
        <v>2910</v>
      </c>
    </row>
    <row r="359" spans="1:5" ht="12.75" hidden="1" customHeight="1">
      <c r="A359" s="1">
        <v>289</v>
      </c>
      <c r="B359" s="1" t="s">
        <v>1320</v>
      </c>
      <c r="C359" s="1">
        <v>5</v>
      </c>
      <c r="E359" s="44">
        <v>2920</v>
      </c>
    </row>
    <row r="360" spans="1:5" ht="12.75" hidden="1" customHeight="1">
      <c r="A360" s="1">
        <v>290</v>
      </c>
      <c r="B360" s="1" t="s">
        <v>1599</v>
      </c>
      <c r="C360" s="1">
        <v>8</v>
      </c>
      <c r="E360" s="44">
        <v>2931</v>
      </c>
    </row>
    <row r="361" spans="1:5" ht="12.75" hidden="1" customHeight="1">
      <c r="A361" s="1">
        <v>291</v>
      </c>
      <c r="B361" s="1" t="s">
        <v>1133</v>
      </c>
      <c r="C361" s="1">
        <v>18</v>
      </c>
      <c r="E361" s="44">
        <v>2932</v>
      </c>
    </row>
    <row r="362" spans="1:5" ht="12.75" hidden="1" customHeight="1">
      <c r="A362" s="1">
        <v>292</v>
      </c>
      <c r="B362" s="1" t="s">
        <v>1789</v>
      </c>
      <c r="C362" s="1">
        <v>6</v>
      </c>
      <c r="E362" s="44">
        <v>3011</v>
      </c>
    </row>
    <row r="363" spans="1:5" ht="12.75" hidden="1" customHeight="1">
      <c r="A363" s="1">
        <v>293</v>
      </c>
      <c r="B363" s="1" t="s">
        <v>817</v>
      </c>
      <c r="C363" s="1">
        <v>3</v>
      </c>
      <c r="E363" s="44">
        <v>3012</v>
      </c>
    </row>
    <row r="364" spans="1:5" ht="12.75" hidden="1" customHeight="1">
      <c r="A364" s="1">
        <v>294</v>
      </c>
      <c r="B364" s="1" t="s">
        <v>1413</v>
      </c>
      <c r="C364" s="1">
        <v>16</v>
      </c>
      <c r="E364" s="44">
        <v>3020</v>
      </c>
    </row>
    <row r="365" spans="1:5" ht="12.75" hidden="1" customHeight="1">
      <c r="A365" s="1">
        <v>295</v>
      </c>
      <c r="B365" s="1" t="s">
        <v>976</v>
      </c>
      <c r="C365" s="1">
        <v>16</v>
      </c>
      <c r="E365" s="44">
        <v>3030</v>
      </c>
    </row>
    <row r="366" spans="1:5" ht="12.75" hidden="1" customHeight="1">
      <c r="A366" s="1">
        <v>296</v>
      </c>
      <c r="B366" s="1" t="s">
        <v>981</v>
      </c>
      <c r="C366" s="1">
        <v>13</v>
      </c>
      <c r="E366" s="44">
        <v>3040</v>
      </c>
    </row>
    <row r="367" spans="1:5" ht="12.75" hidden="1" customHeight="1">
      <c r="A367" s="1">
        <v>297</v>
      </c>
      <c r="B367" s="1" t="s">
        <v>819</v>
      </c>
      <c r="C367" s="1">
        <v>4</v>
      </c>
      <c r="E367" s="44">
        <v>3091</v>
      </c>
    </row>
    <row r="368" spans="1:5" ht="12.75" hidden="1" customHeight="1">
      <c r="A368" s="1">
        <v>298</v>
      </c>
      <c r="B368" s="1" t="s">
        <v>996</v>
      </c>
      <c r="C368" s="1">
        <v>15</v>
      </c>
      <c r="E368" s="44">
        <v>3092</v>
      </c>
    </row>
    <row r="369" spans="1:5" ht="12.75" hidden="1" customHeight="1">
      <c r="A369" s="1">
        <v>299</v>
      </c>
      <c r="B369" s="1" t="s">
        <v>1532</v>
      </c>
      <c r="C369" s="1">
        <v>12</v>
      </c>
      <c r="E369" s="44">
        <v>3099</v>
      </c>
    </row>
    <row r="370" spans="1:5" ht="12.75" hidden="1" customHeight="1">
      <c r="A370" s="1">
        <v>300</v>
      </c>
      <c r="B370" s="1" t="s">
        <v>1070</v>
      </c>
      <c r="C370" s="1">
        <v>17</v>
      </c>
      <c r="E370" s="44">
        <v>3101</v>
      </c>
    </row>
    <row r="371" spans="1:5" ht="12.75" hidden="1" customHeight="1">
      <c r="A371" s="1">
        <v>301</v>
      </c>
      <c r="B371" s="1" t="s">
        <v>1533</v>
      </c>
      <c r="C371" s="1">
        <v>8</v>
      </c>
      <c r="E371" s="44">
        <v>3102</v>
      </c>
    </row>
    <row r="372" spans="1:5" ht="12.75" hidden="1" customHeight="1">
      <c r="A372" s="1">
        <v>302</v>
      </c>
      <c r="B372" s="1" t="s">
        <v>982</v>
      </c>
      <c r="C372" s="1">
        <v>8</v>
      </c>
      <c r="E372" s="44">
        <v>3103</v>
      </c>
    </row>
    <row r="373" spans="1:5" ht="12.75" hidden="1" customHeight="1">
      <c r="A373" s="1">
        <v>303</v>
      </c>
      <c r="B373" s="1" t="s">
        <v>1228</v>
      </c>
      <c r="C373" s="1">
        <v>12</v>
      </c>
      <c r="E373" s="44">
        <v>3109</v>
      </c>
    </row>
    <row r="374" spans="1:5" ht="12.75" hidden="1" customHeight="1">
      <c r="A374" s="1">
        <v>304</v>
      </c>
      <c r="B374" s="1" t="s">
        <v>983</v>
      </c>
      <c r="C374" s="1">
        <v>18</v>
      </c>
      <c r="E374" s="44">
        <v>3211</v>
      </c>
    </row>
    <row r="375" spans="1:5" ht="12.75" hidden="1" customHeight="1">
      <c r="A375" s="1">
        <v>306</v>
      </c>
      <c r="B375" s="1" t="s">
        <v>821</v>
      </c>
      <c r="C375" s="1">
        <v>19</v>
      </c>
      <c r="E375" s="44">
        <v>3212</v>
      </c>
    </row>
    <row r="376" spans="1:5" ht="12.75" hidden="1" customHeight="1">
      <c r="A376" s="1">
        <v>307</v>
      </c>
      <c r="B376" s="1" t="s">
        <v>1229</v>
      </c>
      <c r="C376" s="1">
        <v>10</v>
      </c>
      <c r="E376" s="44">
        <v>3213</v>
      </c>
    </row>
    <row r="377" spans="1:5" ht="12.75" hidden="1" customHeight="1">
      <c r="A377" s="1">
        <v>308</v>
      </c>
      <c r="B377" s="1" t="s">
        <v>1416</v>
      </c>
      <c r="C377" s="1">
        <v>19</v>
      </c>
      <c r="E377" s="44">
        <v>3220</v>
      </c>
    </row>
    <row r="378" spans="1:5" ht="12.75" hidden="1" customHeight="1">
      <c r="A378" s="1">
        <v>309</v>
      </c>
      <c r="B378" s="1" t="s">
        <v>984</v>
      </c>
      <c r="C378" s="1">
        <v>12</v>
      </c>
      <c r="E378" s="44">
        <v>3230</v>
      </c>
    </row>
    <row r="379" spans="1:5" ht="12.75" hidden="1" customHeight="1">
      <c r="A379" s="1">
        <v>310</v>
      </c>
      <c r="B379" s="1" t="s">
        <v>1186</v>
      </c>
      <c r="C379" s="1">
        <v>15</v>
      </c>
      <c r="E379" s="44">
        <v>3240</v>
      </c>
    </row>
    <row r="380" spans="1:5" ht="12.75" hidden="1" customHeight="1">
      <c r="A380" s="1">
        <v>311</v>
      </c>
      <c r="B380" s="1" t="s">
        <v>1231</v>
      </c>
      <c r="C380" s="1">
        <v>2</v>
      </c>
      <c r="E380" s="44">
        <v>3250</v>
      </c>
    </row>
    <row r="381" spans="1:5" ht="12.75" hidden="1" customHeight="1">
      <c r="A381" s="1">
        <v>312</v>
      </c>
      <c r="B381" s="1" t="s">
        <v>822</v>
      </c>
      <c r="C381" s="1">
        <v>14</v>
      </c>
      <c r="E381" s="44">
        <v>3291</v>
      </c>
    </row>
    <row r="382" spans="1:5" ht="12.75" hidden="1" customHeight="1">
      <c r="A382" s="1">
        <v>313</v>
      </c>
      <c r="B382" s="1" t="s">
        <v>1417</v>
      </c>
      <c r="C382" s="1">
        <v>9</v>
      </c>
      <c r="E382" s="44">
        <v>3299</v>
      </c>
    </row>
    <row r="383" spans="1:5" ht="12.75" hidden="1" customHeight="1">
      <c r="A383" s="1">
        <v>314</v>
      </c>
      <c r="B383" s="1" t="s">
        <v>439</v>
      </c>
      <c r="C383" s="1">
        <v>17</v>
      </c>
      <c r="E383" s="44">
        <v>3311</v>
      </c>
    </row>
    <row r="384" spans="1:5" ht="12.75" hidden="1" customHeight="1">
      <c r="A384" s="1">
        <v>315</v>
      </c>
      <c r="B384" s="1" t="s">
        <v>661</v>
      </c>
      <c r="C384" s="1">
        <v>4</v>
      </c>
      <c r="E384" s="44">
        <v>3312</v>
      </c>
    </row>
    <row r="385" spans="1:5" ht="12.75" hidden="1" customHeight="1">
      <c r="A385" s="1">
        <v>316</v>
      </c>
      <c r="B385" s="1" t="s">
        <v>177</v>
      </c>
      <c r="C385" s="1">
        <v>13</v>
      </c>
      <c r="E385" s="44">
        <v>3313</v>
      </c>
    </row>
    <row r="386" spans="1:5" ht="12.75" hidden="1" customHeight="1">
      <c r="A386" s="1">
        <v>317</v>
      </c>
      <c r="B386" s="1" t="s">
        <v>1770</v>
      </c>
      <c r="C386" s="1">
        <v>13</v>
      </c>
      <c r="E386" s="44">
        <v>3314</v>
      </c>
    </row>
    <row r="387" spans="1:5" ht="12.75" hidden="1" customHeight="1">
      <c r="A387" s="1">
        <v>318</v>
      </c>
      <c r="B387" s="1" t="s">
        <v>829</v>
      </c>
      <c r="C387" s="1">
        <v>11</v>
      </c>
      <c r="E387" s="44">
        <v>3315</v>
      </c>
    </row>
    <row r="388" spans="1:5" ht="12.75" hidden="1" customHeight="1">
      <c r="A388" s="1">
        <v>320</v>
      </c>
      <c r="B388" s="1" t="s">
        <v>1420</v>
      </c>
      <c r="C388" s="1">
        <v>13</v>
      </c>
      <c r="E388" s="44">
        <v>3316</v>
      </c>
    </row>
    <row r="389" spans="1:5" ht="12.75" hidden="1" customHeight="1">
      <c r="A389" s="1">
        <v>321</v>
      </c>
      <c r="B389" s="1" t="s">
        <v>664</v>
      </c>
      <c r="C389" s="1">
        <v>18</v>
      </c>
      <c r="E389" s="44">
        <v>3317</v>
      </c>
    </row>
    <row r="390" spans="1:5" ht="12.75" hidden="1" customHeight="1">
      <c r="A390" s="1">
        <v>323</v>
      </c>
      <c r="B390" s="1" t="s">
        <v>1536</v>
      </c>
      <c r="C390" s="1">
        <v>9</v>
      </c>
      <c r="E390" s="44">
        <v>3319</v>
      </c>
    </row>
    <row r="391" spans="1:5" ht="12.75" hidden="1" customHeight="1">
      <c r="A391" s="1">
        <v>324</v>
      </c>
      <c r="B391" s="1" t="s">
        <v>1238</v>
      </c>
      <c r="C391" s="1">
        <v>6</v>
      </c>
      <c r="E391" s="44">
        <v>3320</v>
      </c>
    </row>
    <row r="392" spans="1:5" ht="12.75" hidden="1" customHeight="1">
      <c r="A392" s="1">
        <v>325</v>
      </c>
      <c r="B392" s="1" t="s">
        <v>1135</v>
      </c>
      <c r="C392" s="1">
        <v>14</v>
      </c>
      <c r="E392" s="44">
        <v>3511</v>
      </c>
    </row>
    <row r="393" spans="1:5" ht="12.75" hidden="1" customHeight="1">
      <c r="A393" s="1">
        <v>326</v>
      </c>
      <c r="B393" s="1" t="s">
        <v>1327</v>
      </c>
      <c r="C393" s="1">
        <v>5</v>
      </c>
      <c r="E393" s="44">
        <v>3512</v>
      </c>
    </row>
    <row r="394" spans="1:5" ht="12.75" hidden="1" customHeight="1">
      <c r="A394" s="1">
        <v>327</v>
      </c>
      <c r="B394" s="1" t="s">
        <v>1328</v>
      </c>
      <c r="C394" s="1">
        <v>14</v>
      </c>
      <c r="E394" s="44">
        <v>3513</v>
      </c>
    </row>
    <row r="395" spans="1:5" ht="12.75" hidden="1" customHeight="1">
      <c r="A395" s="1">
        <v>328</v>
      </c>
      <c r="B395" s="1" t="s">
        <v>1136</v>
      </c>
      <c r="C395" s="1">
        <v>3</v>
      </c>
      <c r="E395" s="44">
        <v>3514</v>
      </c>
    </row>
    <row r="396" spans="1:5" ht="12.75" hidden="1" customHeight="1">
      <c r="A396" s="1">
        <v>329</v>
      </c>
      <c r="B396" s="1" t="s">
        <v>1239</v>
      </c>
      <c r="C396" s="1">
        <v>2</v>
      </c>
      <c r="E396" s="44">
        <v>3521</v>
      </c>
    </row>
    <row r="397" spans="1:5" ht="12.75" hidden="1" customHeight="1">
      <c r="A397" s="1">
        <v>330</v>
      </c>
      <c r="B397" s="1" t="s">
        <v>1286</v>
      </c>
      <c r="C397" s="1">
        <v>18</v>
      </c>
      <c r="E397" s="44">
        <v>3522</v>
      </c>
    </row>
    <row r="398" spans="1:5" ht="12.75" hidden="1" customHeight="1">
      <c r="A398" s="1">
        <v>331</v>
      </c>
      <c r="B398" s="1" t="s">
        <v>1329</v>
      </c>
      <c r="C398" s="1">
        <v>1</v>
      </c>
      <c r="E398" s="44">
        <v>3523</v>
      </c>
    </row>
    <row r="399" spans="1:5" ht="12.75" hidden="1" customHeight="1">
      <c r="A399" s="1">
        <v>332</v>
      </c>
      <c r="B399" s="1" t="s">
        <v>1661</v>
      </c>
      <c r="C399" s="1">
        <v>10</v>
      </c>
      <c r="E399" s="44">
        <v>3530</v>
      </c>
    </row>
    <row r="400" spans="1:5" ht="12.75" hidden="1" customHeight="1">
      <c r="A400" s="1">
        <v>333</v>
      </c>
      <c r="B400" s="1" t="s">
        <v>1421</v>
      </c>
      <c r="C400" s="1">
        <v>4</v>
      </c>
      <c r="E400" s="44">
        <v>3600</v>
      </c>
    </row>
    <row r="401" spans="1:5" ht="12.75" hidden="1" customHeight="1">
      <c r="A401" s="1">
        <v>334</v>
      </c>
      <c r="B401" s="1" t="s">
        <v>1330</v>
      </c>
      <c r="C401" s="1">
        <v>11</v>
      </c>
      <c r="E401" s="44">
        <v>3700</v>
      </c>
    </row>
    <row r="402" spans="1:5" ht="12.75" hidden="1" customHeight="1">
      <c r="A402" s="1">
        <v>335</v>
      </c>
      <c r="B402" s="1" t="s">
        <v>1287</v>
      </c>
      <c r="C402" s="1">
        <v>19</v>
      </c>
      <c r="E402" s="44">
        <v>3811</v>
      </c>
    </row>
    <row r="403" spans="1:5" ht="12.75" hidden="1" customHeight="1">
      <c r="A403" s="1">
        <v>337</v>
      </c>
      <c r="B403" s="1" t="s">
        <v>1240</v>
      </c>
      <c r="C403" s="1">
        <v>17</v>
      </c>
      <c r="E403" s="44">
        <v>3812</v>
      </c>
    </row>
    <row r="404" spans="1:5" ht="12.75" hidden="1" customHeight="1">
      <c r="A404" s="1">
        <v>338</v>
      </c>
      <c r="B404" s="1" t="s">
        <v>1375</v>
      </c>
      <c r="C404" s="1">
        <v>12</v>
      </c>
      <c r="E404" s="44">
        <v>3821</v>
      </c>
    </row>
    <row r="405" spans="1:5" ht="12.75" hidden="1" customHeight="1">
      <c r="A405" s="1">
        <v>339</v>
      </c>
      <c r="B405" s="1" t="s">
        <v>991</v>
      </c>
      <c r="C405" s="1">
        <v>17</v>
      </c>
      <c r="E405" s="44">
        <v>3822</v>
      </c>
    </row>
    <row r="406" spans="1:5" ht="12.75" hidden="1" customHeight="1">
      <c r="A406" s="1">
        <v>340</v>
      </c>
      <c r="B406" s="1" t="s">
        <v>1662</v>
      </c>
      <c r="C406" s="1">
        <v>14</v>
      </c>
      <c r="E406" s="44">
        <v>3831</v>
      </c>
    </row>
    <row r="407" spans="1:5" ht="12.75" hidden="1" customHeight="1">
      <c r="A407" s="1">
        <v>341</v>
      </c>
      <c r="B407" s="1" t="s">
        <v>1241</v>
      </c>
      <c r="C407" s="1">
        <v>17</v>
      </c>
      <c r="E407" s="44">
        <v>3832</v>
      </c>
    </row>
    <row r="408" spans="1:5" ht="12.75" hidden="1" customHeight="1">
      <c r="A408" s="1">
        <v>342</v>
      </c>
      <c r="B408" s="1" t="s">
        <v>1137</v>
      </c>
      <c r="C408" s="1">
        <v>20</v>
      </c>
      <c r="E408" s="44">
        <v>3900</v>
      </c>
    </row>
    <row r="409" spans="1:5" ht="12.75" hidden="1" customHeight="1">
      <c r="A409" s="1">
        <v>343</v>
      </c>
      <c r="B409" s="1" t="s">
        <v>1242</v>
      </c>
      <c r="C409" s="1">
        <v>19</v>
      </c>
      <c r="E409" s="44">
        <v>4110</v>
      </c>
    </row>
    <row r="410" spans="1:5" ht="12.75" hidden="1" customHeight="1">
      <c r="A410" s="1">
        <v>344</v>
      </c>
      <c r="B410" s="1" t="s">
        <v>1422</v>
      </c>
      <c r="C410" s="1">
        <v>13</v>
      </c>
      <c r="E410" s="44">
        <v>4120</v>
      </c>
    </row>
    <row r="411" spans="1:5" ht="12.75" hidden="1" customHeight="1">
      <c r="A411" s="1">
        <v>345</v>
      </c>
      <c r="B411" s="1" t="s">
        <v>1663</v>
      </c>
      <c r="C411" s="1">
        <v>13</v>
      </c>
      <c r="E411" s="44">
        <v>4211</v>
      </c>
    </row>
    <row r="412" spans="1:5" ht="12.75" hidden="1" customHeight="1">
      <c r="A412" s="1">
        <v>346</v>
      </c>
      <c r="B412" s="1" t="s">
        <v>992</v>
      </c>
      <c r="C412" s="1">
        <v>14</v>
      </c>
      <c r="E412" s="44">
        <v>4212</v>
      </c>
    </row>
    <row r="413" spans="1:5" ht="12.75" hidden="1" customHeight="1">
      <c r="A413" s="1">
        <v>347</v>
      </c>
      <c r="B413" s="1" t="s">
        <v>1664</v>
      </c>
      <c r="C413" s="1">
        <v>3</v>
      </c>
      <c r="E413" s="44">
        <v>4213</v>
      </c>
    </row>
    <row r="414" spans="1:5" ht="12.75" hidden="1" customHeight="1">
      <c r="A414" s="1">
        <v>348</v>
      </c>
      <c r="B414" s="1" t="s">
        <v>1288</v>
      </c>
      <c r="C414" s="1">
        <v>18</v>
      </c>
      <c r="E414" s="44">
        <v>4221</v>
      </c>
    </row>
    <row r="415" spans="1:5" ht="12.75" hidden="1" customHeight="1">
      <c r="A415" s="1">
        <v>349</v>
      </c>
      <c r="B415" s="1" t="s">
        <v>1243</v>
      </c>
      <c r="C415" s="1">
        <v>13</v>
      </c>
      <c r="E415" s="44">
        <v>4222</v>
      </c>
    </row>
    <row r="416" spans="1:5" ht="12.75" hidden="1" customHeight="1">
      <c r="A416" s="1">
        <v>350</v>
      </c>
      <c r="B416" s="1" t="s">
        <v>993</v>
      </c>
      <c r="C416" s="1">
        <v>17</v>
      </c>
      <c r="E416" s="44">
        <v>4291</v>
      </c>
    </row>
    <row r="417" spans="1:5" ht="12.75" hidden="1" customHeight="1">
      <c r="A417" s="1">
        <v>351</v>
      </c>
      <c r="B417" s="1" t="s">
        <v>1423</v>
      </c>
      <c r="C417" s="1">
        <v>11</v>
      </c>
      <c r="E417" s="44">
        <v>4299</v>
      </c>
    </row>
    <row r="418" spans="1:5" ht="12.75" hidden="1" customHeight="1">
      <c r="A418" s="1">
        <v>352</v>
      </c>
      <c r="B418" s="1" t="s">
        <v>1140</v>
      </c>
      <c r="C418" s="1">
        <v>2</v>
      </c>
      <c r="E418" s="44">
        <v>4311</v>
      </c>
    </row>
    <row r="419" spans="1:5" ht="12.75" hidden="1" customHeight="1">
      <c r="A419" s="1">
        <v>354</v>
      </c>
      <c r="B419" s="1" t="s">
        <v>667</v>
      </c>
      <c r="C419" s="1">
        <v>13</v>
      </c>
      <c r="E419" s="44">
        <v>4312</v>
      </c>
    </row>
    <row r="420" spans="1:5" ht="12.75" hidden="1" customHeight="1">
      <c r="A420" s="1">
        <v>355</v>
      </c>
      <c r="B420" s="1" t="s">
        <v>831</v>
      </c>
      <c r="C420" s="1">
        <v>20</v>
      </c>
      <c r="E420" s="44">
        <v>4313</v>
      </c>
    </row>
    <row r="421" spans="1:5" ht="12.75" hidden="1" customHeight="1">
      <c r="A421" s="1">
        <v>356</v>
      </c>
      <c r="B421" s="1" t="s">
        <v>994</v>
      </c>
      <c r="C421" s="1">
        <v>1</v>
      </c>
      <c r="E421" s="44">
        <v>4321</v>
      </c>
    </row>
    <row r="422" spans="1:5" ht="12.75" hidden="1" customHeight="1">
      <c r="A422" s="1">
        <v>357</v>
      </c>
      <c r="B422" s="1" t="s">
        <v>1771</v>
      </c>
      <c r="C422" s="1">
        <v>15</v>
      </c>
      <c r="E422" s="44">
        <v>4322</v>
      </c>
    </row>
    <row r="423" spans="1:5" ht="12.75" hidden="1" customHeight="1">
      <c r="A423" s="1">
        <v>358</v>
      </c>
      <c r="B423" s="1" t="s">
        <v>1537</v>
      </c>
      <c r="C423" s="1">
        <v>17</v>
      </c>
      <c r="E423" s="44">
        <v>4329</v>
      </c>
    </row>
    <row r="424" spans="1:5" ht="12.75" hidden="1" customHeight="1">
      <c r="A424" s="1">
        <v>359</v>
      </c>
      <c r="B424" s="1" t="s">
        <v>442</v>
      </c>
      <c r="C424" s="1">
        <v>18</v>
      </c>
      <c r="E424" s="44">
        <v>4331</v>
      </c>
    </row>
    <row r="425" spans="1:5" ht="12.75" hidden="1" customHeight="1">
      <c r="A425" s="1">
        <v>360</v>
      </c>
      <c r="B425" s="1" t="s">
        <v>668</v>
      </c>
      <c r="C425" s="1">
        <v>8</v>
      </c>
      <c r="E425" s="44">
        <v>4332</v>
      </c>
    </row>
    <row r="426" spans="1:5" ht="12.75" hidden="1" customHeight="1">
      <c r="A426" s="1">
        <v>361</v>
      </c>
      <c r="B426" s="1" t="s">
        <v>1244</v>
      </c>
      <c r="C426" s="1">
        <v>14</v>
      </c>
      <c r="E426" s="44">
        <v>4333</v>
      </c>
    </row>
    <row r="427" spans="1:5" ht="12.75" hidden="1" customHeight="1">
      <c r="A427" s="1">
        <v>362</v>
      </c>
      <c r="B427" s="1" t="s">
        <v>1289</v>
      </c>
      <c r="C427" s="1">
        <v>1</v>
      </c>
      <c r="E427" s="44">
        <v>4334</v>
      </c>
    </row>
    <row r="428" spans="1:5" ht="12.75" hidden="1" customHeight="1">
      <c r="A428" s="1">
        <v>363</v>
      </c>
      <c r="B428" s="1" t="s">
        <v>179</v>
      </c>
      <c r="C428" s="1">
        <v>8</v>
      </c>
      <c r="E428" s="44">
        <v>4339</v>
      </c>
    </row>
    <row r="429" spans="1:5" ht="12.75" hidden="1" customHeight="1">
      <c r="A429" s="1">
        <v>364</v>
      </c>
      <c r="B429" s="1" t="s">
        <v>1005</v>
      </c>
      <c r="C429" s="1">
        <v>2</v>
      </c>
      <c r="E429" s="44">
        <v>4391</v>
      </c>
    </row>
    <row r="430" spans="1:5" ht="12.75" hidden="1" customHeight="1">
      <c r="A430" s="1">
        <v>365</v>
      </c>
      <c r="B430" s="1" t="s">
        <v>1152</v>
      </c>
      <c r="C430" s="1">
        <v>4</v>
      </c>
      <c r="E430" s="44">
        <v>4399</v>
      </c>
    </row>
    <row r="431" spans="1:5" ht="12.75" hidden="1" customHeight="1">
      <c r="A431" s="1">
        <v>366</v>
      </c>
      <c r="B431" s="1" t="s">
        <v>1007</v>
      </c>
      <c r="C431" s="1">
        <v>6</v>
      </c>
      <c r="E431" s="44">
        <v>4511</v>
      </c>
    </row>
    <row r="432" spans="1:5" ht="12.75" hidden="1" customHeight="1">
      <c r="A432" s="1">
        <v>368</v>
      </c>
      <c r="B432" s="1" t="s">
        <v>1072</v>
      </c>
      <c r="C432" s="1">
        <v>18</v>
      </c>
      <c r="E432" s="44">
        <v>4519</v>
      </c>
    </row>
    <row r="433" spans="1:5" ht="12.75" hidden="1" customHeight="1">
      <c r="A433" s="1">
        <v>369</v>
      </c>
      <c r="B433" s="1" t="s">
        <v>1335</v>
      </c>
      <c r="C433" s="1">
        <v>8</v>
      </c>
      <c r="E433" s="44">
        <v>4520</v>
      </c>
    </row>
    <row r="434" spans="1:5" ht="12.75" hidden="1" customHeight="1">
      <c r="A434" s="1">
        <v>371</v>
      </c>
      <c r="B434" s="1" t="s">
        <v>1540</v>
      </c>
      <c r="C434" s="1">
        <v>13</v>
      </c>
      <c r="E434" s="44">
        <v>4531</v>
      </c>
    </row>
    <row r="435" spans="1:5" ht="12.75" hidden="1" customHeight="1">
      <c r="A435" s="1">
        <v>372</v>
      </c>
      <c r="B435" s="1" t="s">
        <v>1671</v>
      </c>
      <c r="C435" s="1">
        <v>12</v>
      </c>
      <c r="E435" s="44">
        <v>4532</v>
      </c>
    </row>
    <row r="436" spans="1:5" ht="12.75" hidden="1" customHeight="1">
      <c r="A436" s="1">
        <v>373</v>
      </c>
      <c r="B436" s="1" t="s">
        <v>836</v>
      </c>
      <c r="C436" s="1">
        <v>8</v>
      </c>
      <c r="E436" s="44">
        <v>4540</v>
      </c>
    </row>
    <row r="437" spans="1:5" ht="12.75" hidden="1" customHeight="1">
      <c r="A437" s="1">
        <v>374</v>
      </c>
      <c r="B437" s="1" t="s">
        <v>837</v>
      </c>
      <c r="C437" s="1">
        <v>18</v>
      </c>
      <c r="E437" s="44">
        <v>4611</v>
      </c>
    </row>
    <row r="438" spans="1:5" ht="12.75" hidden="1" customHeight="1">
      <c r="A438" s="1">
        <v>375</v>
      </c>
      <c r="B438" s="1" t="s">
        <v>1541</v>
      </c>
      <c r="C438" s="1">
        <v>7</v>
      </c>
      <c r="E438" s="44">
        <v>4612</v>
      </c>
    </row>
    <row r="439" spans="1:5" ht="12.75" hidden="1" customHeight="1">
      <c r="A439" s="1">
        <v>376</v>
      </c>
      <c r="B439" s="1" t="s">
        <v>1010</v>
      </c>
      <c r="C439" s="1">
        <v>1</v>
      </c>
      <c r="E439" s="44">
        <v>4613</v>
      </c>
    </row>
    <row r="440" spans="1:5" ht="12.75" hidden="1" customHeight="1">
      <c r="A440" s="1">
        <v>377</v>
      </c>
      <c r="B440" s="1" t="s">
        <v>1294</v>
      </c>
      <c r="C440" s="1">
        <v>15</v>
      </c>
      <c r="E440" s="44">
        <v>4614</v>
      </c>
    </row>
    <row r="441" spans="1:5" ht="12.75" hidden="1" customHeight="1">
      <c r="A441" s="1">
        <v>378</v>
      </c>
      <c r="B441" s="1" t="s">
        <v>1156</v>
      </c>
      <c r="C441" s="1">
        <v>4</v>
      </c>
      <c r="E441" s="44">
        <v>4615</v>
      </c>
    </row>
    <row r="442" spans="1:5" ht="12.75" hidden="1" customHeight="1">
      <c r="A442" s="1">
        <v>379</v>
      </c>
      <c r="B442" s="1" t="s">
        <v>447</v>
      </c>
      <c r="C442" s="1">
        <v>13</v>
      </c>
      <c r="E442" s="44">
        <v>4616</v>
      </c>
    </row>
    <row r="443" spans="1:5" ht="12.75" hidden="1" customHeight="1">
      <c r="A443" s="1">
        <v>380</v>
      </c>
      <c r="B443" s="1" t="s">
        <v>1017</v>
      </c>
      <c r="C443" s="1">
        <v>1</v>
      </c>
      <c r="E443" s="44">
        <v>4617</v>
      </c>
    </row>
    <row r="444" spans="1:5" ht="12.75" hidden="1" customHeight="1">
      <c r="A444" s="1">
        <v>381</v>
      </c>
      <c r="B444" s="1" t="s">
        <v>2184</v>
      </c>
      <c r="C444" s="1">
        <v>14</v>
      </c>
      <c r="E444" s="44">
        <v>4618</v>
      </c>
    </row>
    <row r="445" spans="1:5" ht="12.75" hidden="1" customHeight="1">
      <c r="A445" s="1">
        <v>382</v>
      </c>
      <c r="B445" s="1" t="s">
        <v>673</v>
      </c>
      <c r="C445" s="1">
        <v>17</v>
      </c>
      <c r="E445" s="44">
        <v>4619</v>
      </c>
    </row>
    <row r="446" spans="1:5" ht="12.75" hidden="1" customHeight="1">
      <c r="A446" s="1">
        <v>383</v>
      </c>
      <c r="B446" s="1" t="s">
        <v>674</v>
      </c>
      <c r="C446" s="1">
        <v>17</v>
      </c>
      <c r="E446" s="44">
        <v>4621</v>
      </c>
    </row>
    <row r="447" spans="1:5" ht="12.75" hidden="1" customHeight="1">
      <c r="A447" s="1">
        <v>385</v>
      </c>
      <c r="B447" s="1" t="s">
        <v>1018</v>
      </c>
      <c r="C447" s="1">
        <v>20</v>
      </c>
      <c r="E447" s="44">
        <v>4622</v>
      </c>
    </row>
    <row r="448" spans="1:5" ht="12.75" hidden="1" customHeight="1">
      <c r="A448" s="1">
        <v>386</v>
      </c>
      <c r="B448" s="1" t="s">
        <v>1157</v>
      </c>
      <c r="C448" s="1">
        <v>14</v>
      </c>
      <c r="E448" s="44">
        <v>4623</v>
      </c>
    </row>
    <row r="449" spans="1:5" ht="12.75" hidden="1" customHeight="1">
      <c r="A449" s="1">
        <v>387</v>
      </c>
      <c r="B449" s="1" t="s">
        <v>448</v>
      </c>
      <c r="C449" s="1">
        <v>9</v>
      </c>
      <c r="E449" s="44">
        <v>4624</v>
      </c>
    </row>
    <row r="450" spans="1:5" ht="12.75" hidden="1" customHeight="1">
      <c r="A450" s="1">
        <v>388</v>
      </c>
      <c r="B450" s="1" t="s">
        <v>841</v>
      </c>
      <c r="C450" s="1">
        <v>12</v>
      </c>
      <c r="E450" s="44">
        <v>4631</v>
      </c>
    </row>
    <row r="451" spans="1:5" ht="12.75" hidden="1" customHeight="1">
      <c r="A451" s="1">
        <v>389</v>
      </c>
      <c r="B451" s="1" t="s">
        <v>449</v>
      </c>
      <c r="C451" s="1">
        <v>17</v>
      </c>
      <c r="E451" s="44">
        <v>4632</v>
      </c>
    </row>
    <row r="452" spans="1:5" ht="12.75" hidden="1" customHeight="1">
      <c r="A452" s="1">
        <v>390</v>
      </c>
      <c r="B452" s="1" t="s">
        <v>1296</v>
      </c>
      <c r="C452" s="1">
        <v>7</v>
      </c>
      <c r="E452" s="44">
        <v>4633</v>
      </c>
    </row>
    <row r="453" spans="1:5" ht="12.75" hidden="1" customHeight="1">
      <c r="A453" s="1">
        <v>391</v>
      </c>
      <c r="B453" s="1" t="s">
        <v>675</v>
      </c>
      <c r="C453" s="1">
        <v>3</v>
      </c>
      <c r="E453" s="44">
        <v>4634</v>
      </c>
    </row>
    <row r="454" spans="1:5" ht="12.75" hidden="1" customHeight="1">
      <c r="A454" s="1">
        <v>393</v>
      </c>
      <c r="B454" s="1" t="s">
        <v>676</v>
      </c>
      <c r="C454" s="1">
        <v>8</v>
      </c>
      <c r="E454" s="44">
        <v>4635</v>
      </c>
    </row>
    <row r="455" spans="1:5" ht="12.75" hidden="1" customHeight="1">
      <c r="A455" s="1">
        <v>394</v>
      </c>
      <c r="B455" s="1" t="s">
        <v>1020</v>
      </c>
      <c r="C455" s="1">
        <v>15</v>
      </c>
      <c r="E455" s="44">
        <v>4636</v>
      </c>
    </row>
    <row r="456" spans="1:5" ht="12.75" hidden="1" customHeight="1">
      <c r="A456" s="1">
        <v>395</v>
      </c>
      <c r="B456" s="1" t="s">
        <v>1021</v>
      </c>
      <c r="C456" s="1">
        <v>10</v>
      </c>
      <c r="E456" s="44">
        <v>4637</v>
      </c>
    </row>
    <row r="457" spans="1:5" ht="12.75" hidden="1" customHeight="1">
      <c r="A457" s="1">
        <v>396</v>
      </c>
      <c r="B457" s="1" t="s">
        <v>1573</v>
      </c>
      <c r="C457" s="1">
        <v>12</v>
      </c>
      <c r="E457" s="44">
        <v>4638</v>
      </c>
    </row>
    <row r="458" spans="1:5" ht="12.75" hidden="1" customHeight="1">
      <c r="A458" s="1">
        <v>397</v>
      </c>
      <c r="B458" s="1" t="s">
        <v>2080</v>
      </c>
      <c r="C458" s="1">
        <v>12</v>
      </c>
      <c r="E458" s="44">
        <v>4639</v>
      </c>
    </row>
    <row r="459" spans="1:5" ht="12.75" hidden="1" customHeight="1">
      <c r="A459" s="1">
        <v>399</v>
      </c>
      <c r="B459" s="1" t="s">
        <v>842</v>
      </c>
      <c r="C459" s="1">
        <v>19</v>
      </c>
      <c r="E459" s="44">
        <v>4641</v>
      </c>
    </row>
    <row r="460" spans="1:5" ht="12.75" hidden="1" customHeight="1">
      <c r="A460" s="1">
        <v>400</v>
      </c>
      <c r="B460" s="1" t="s">
        <v>677</v>
      </c>
      <c r="C460" s="1">
        <v>4</v>
      </c>
      <c r="E460" s="44">
        <v>4642</v>
      </c>
    </row>
    <row r="461" spans="1:5" ht="12.75" hidden="1" customHeight="1">
      <c r="A461" s="1">
        <v>402</v>
      </c>
      <c r="B461" s="1" t="s">
        <v>1158</v>
      </c>
      <c r="C461" s="1">
        <v>19</v>
      </c>
      <c r="E461" s="44">
        <v>4643</v>
      </c>
    </row>
    <row r="462" spans="1:5" ht="12.75" hidden="1" customHeight="1">
      <c r="A462" s="1">
        <v>405</v>
      </c>
      <c r="B462" s="1" t="s">
        <v>1256</v>
      </c>
      <c r="C462" s="1">
        <v>6</v>
      </c>
      <c r="E462" s="44">
        <v>4644</v>
      </c>
    </row>
    <row r="463" spans="1:5" ht="12.75" hidden="1" customHeight="1">
      <c r="A463" s="1">
        <v>406</v>
      </c>
      <c r="B463" s="1" t="s">
        <v>678</v>
      </c>
      <c r="C463" s="1">
        <v>17</v>
      </c>
      <c r="E463" s="44">
        <v>4645</v>
      </c>
    </row>
    <row r="464" spans="1:5" ht="12.75" hidden="1" customHeight="1">
      <c r="A464" s="1">
        <v>407</v>
      </c>
      <c r="B464" s="1" t="s">
        <v>679</v>
      </c>
      <c r="C464" s="1">
        <v>10</v>
      </c>
      <c r="E464" s="44">
        <v>4646</v>
      </c>
    </row>
    <row r="465" spans="1:5" ht="12.75" hidden="1" customHeight="1">
      <c r="A465" s="1">
        <v>409</v>
      </c>
      <c r="B465" s="1" t="s">
        <v>680</v>
      </c>
      <c r="C465" s="1">
        <v>17</v>
      </c>
      <c r="E465" s="44">
        <v>4647</v>
      </c>
    </row>
    <row r="466" spans="1:5" ht="12.75" hidden="1" customHeight="1">
      <c r="A466" s="1">
        <v>410</v>
      </c>
      <c r="B466" s="1" t="s">
        <v>1675</v>
      </c>
      <c r="C466" s="1">
        <v>5</v>
      </c>
      <c r="E466" s="44">
        <v>4648</v>
      </c>
    </row>
    <row r="467" spans="1:5" ht="12.75" hidden="1" customHeight="1">
      <c r="A467" s="1">
        <v>411</v>
      </c>
      <c r="B467" s="1" t="s">
        <v>1257</v>
      </c>
      <c r="C467" s="1">
        <v>13</v>
      </c>
      <c r="E467" s="44">
        <v>4649</v>
      </c>
    </row>
    <row r="468" spans="1:5" ht="12.75" hidden="1" customHeight="1">
      <c r="A468" s="1">
        <v>412</v>
      </c>
      <c r="B468" s="1" t="s">
        <v>2020</v>
      </c>
      <c r="C468" s="1">
        <v>12</v>
      </c>
      <c r="E468" s="44">
        <v>4651</v>
      </c>
    </row>
    <row r="469" spans="1:5" ht="12.75" hidden="1" customHeight="1">
      <c r="A469" s="1">
        <v>413</v>
      </c>
      <c r="B469" s="1" t="s">
        <v>1337</v>
      </c>
      <c r="C469" s="1">
        <v>17</v>
      </c>
      <c r="E469" s="44">
        <v>4652</v>
      </c>
    </row>
    <row r="470" spans="1:5" ht="12.75" hidden="1" customHeight="1">
      <c r="A470" s="1">
        <v>414</v>
      </c>
      <c r="B470" s="1" t="s">
        <v>1574</v>
      </c>
      <c r="C470" s="1">
        <v>16</v>
      </c>
      <c r="E470" s="44">
        <v>4661</v>
      </c>
    </row>
    <row r="471" spans="1:5" ht="12.75" hidden="1" customHeight="1">
      <c r="A471" s="1">
        <v>415</v>
      </c>
      <c r="B471" s="1" t="s">
        <v>1614</v>
      </c>
      <c r="C471" s="1">
        <v>16</v>
      </c>
      <c r="E471" s="44">
        <v>4662</v>
      </c>
    </row>
    <row r="472" spans="1:5" ht="12.75" hidden="1" customHeight="1">
      <c r="A472" s="1">
        <v>416</v>
      </c>
      <c r="B472" s="1" t="s">
        <v>1258</v>
      </c>
      <c r="C472" s="1">
        <v>13</v>
      </c>
      <c r="E472" s="44">
        <v>4663</v>
      </c>
    </row>
    <row r="473" spans="1:5" ht="12.75" hidden="1" customHeight="1">
      <c r="A473" s="1">
        <v>418</v>
      </c>
      <c r="B473" s="1" t="s">
        <v>1796</v>
      </c>
      <c r="C473" s="1">
        <v>12</v>
      </c>
      <c r="E473" s="44">
        <v>4664</v>
      </c>
    </row>
    <row r="474" spans="1:5" ht="12.75" hidden="1" customHeight="1">
      <c r="A474" s="1">
        <v>419</v>
      </c>
      <c r="B474" s="1" t="s">
        <v>450</v>
      </c>
      <c r="C474" s="1">
        <v>19</v>
      </c>
      <c r="E474" s="44">
        <v>4665</v>
      </c>
    </row>
    <row r="475" spans="1:5" ht="12.75" hidden="1" customHeight="1">
      <c r="A475" s="1">
        <v>421</v>
      </c>
      <c r="B475" s="1" t="s">
        <v>1380</v>
      </c>
      <c r="C475" s="1">
        <v>14</v>
      </c>
      <c r="E475" s="44">
        <v>4666</v>
      </c>
    </row>
    <row r="476" spans="1:5" ht="12.75" hidden="1" customHeight="1">
      <c r="A476" s="1">
        <v>422</v>
      </c>
      <c r="B476" s="1" t="s">
        <v>2133</v>
      </c>
      <c r="C476" s="1">
        <v>2</v>
      </c>
      <c r="E476" s="44">
        <v>4669</v>
      </c>
    </row>
    <row r="477" spans="1:5" ht="12.75" hidden="1" customHeight="1">
      <c r="A477" s="1">
        <v>423</v>
      </c>
      <c r="B477" s="1" t="s">
        <v>1544</v>
      </c>
      <c r="C477" s="1">
        <v>17</v>
      </c>
      <c r="E477" s="44">
        <v>4671</v>
      </c>
    </row>
    <row r="478" spans="1:5" ht="12.75" hidden="1" customHeight="1">
      <c r="A478" s="1">
        <v>424</v>
      </c>
      <c r="B478" s="1" t="s">
        <v>1259</v>
      </c>
      <c r="C478" s="1">
        <v>10</v>
      </c>
      <c r="E478" s="44">
        <v>4672</v>
      </c>
    </row>
    <row r="479" spans="1:5" ht="12.75" hidden="1" customHeight="1">
      <c r="A479" s="1">
        <v>425</v>
      </c>
      <c r="B479" s="1" t="s">
        <v>1545</v>
      </c>
      <c r="C479" s="1">
        <v>13</v>
      </c>
      <c r="E479" s="44">
        <v>4673</v>
      </c>
    </row>
    <row r="480" spans="1:5" ht="12.75" hidden="1" customHeight="1">
      <c r="A480" s="1">
        <v>426</v>
      </c>
      <c r="B480" s="1" t="s">
        <v>681</v>
      </c>
      <c r="C480" s="1">
        <v>3</v>
      </c>
      <c r="E480" s="44">
        <v>4674</v>
      </c>
    </row>
    <row r="481" spans="1:5" ht="12.75" hidden="1" customHeight="1">
      <c r="A481" s="1">
        <v>427</v>
      </c>
      <c r="B481" s="1" t="s">
        <v>1023</v>
      </c>
      <c r="C481" s="1">
        <v>17</v>
      </c>
      <c r="E481" s="44">
        <v>4675</v>
      </c>
    </row>
    <row r="482" spans="1:5" ht="12.75" hidden="1" customHeight="1">
      <c r="A482" s="1">
        <v>428</v>
      </c>
      <c r="B482" s="1" t="s">
        <v>1825</v>
      </c>
      <c r="C482" s="1">
        <v>13</v>
      </c>
      <c r="E482" s="44">
        <v>4676</v>
      </c>
    </row>
    <row r="483" spans="1:5" ht="12.75" hidden="1" customHeight="1">
      <c r="A483" s="1">
        <v>429</v>
      </c>
      <c r="B483" s="1" t="s">
        <v>1738</v>
      </c>
      <c r="C483" s="1">
        <v>1</v>
      </c>
      <c r="E483" s="44">
        <v>4677</v>
      </c>
    </row>
    <row r="484" spans="1:5" ht="12.75" hidden="1" customHeight="1">
      <c r="A484" s="1">
        <v>430</v>
      </c>
      <c r="B484" s="1" t="s">
        <v>2311</v>
      </c>
      <c r="C484" s="1">
        <v>2</v>
      </c>
      <c r="E484" s="44">
        <v>4690</v>
      </c>
    </row>
    <row r="485" spans="1:5" ht="12.75" hidden="1" customHeight="1">
      <c r="A485" s="1">
        <v>431</v>
      </c>
      <c r="B485" s="1" t="s">
        <v>1936</v>
      </c>
      <c r="C485" s="1">
        <v>18</v>
      </c>
      <c r="E485" s="44">
        <v>4711</v>
      </c>
    </row>
    <row r="486" spans="1:5" ht="12.75" hidden="1" customHeight="1">
      <c r="A486" s="1">
        <v>432</v>
      </c>
      <c r="B486" s="1" t="s">
        <v>1495</v>
      </c>
      <c r="C486" s="1">
        <v>18</v>
      </c>
      <c r="E486" s="44">
        <v>4719</v>
      </c>
    </row>
    <row r="487" spans="1:5" ht="12.75" hidden="1" customHeight="1">
      <c r="A487" s="1">
        <v>433</v>
      </c>
      <c r="B487" s="1" t="s">
        <v>2253</v>
      </c>
      <c r="C487" s="1">
        <v>18</v>
      </c>
      <c r="E487" s="44">
        <v>4721</v>
      </c>
    </row>
    <row r="488" spans="1:5" ht="12.75" hidden="1" customHeight="1">
      <c r="A488" s="1">
        <v>435</v>
      </c>
      <c r="B488" s="1" t="s">
        <v>1937</v>
      </c>
      <c r="C488" s="1">
        <v>18</v>
      </c>
      <c r="E488" s="44">
        <v>4722</v>
      </c>
    </row>
    <row r="489" spans="1:5" ht="12.75" hidden="1" customHeight="1">
      <c r="A489" s="1">
        <v>436</v>
      </c>
      <c r="B489" s="1" t="s">
        <v>1575</v>
      </c>
      <c r="C489" s="1">
        <v>1</v>
      </c>
      <c r="E489" s="44">
        <v>4723</v>
      </c>
    </row>
    <row r="490" spans="1:5" ht="12.75" hidden="1" customHeight="1">
      <c r="A490" s="1">
        <v>437</v>
      </c>
      <c r="B490" s="1" t="s">
        <v>1846</v>
      </c>
      <c r="C490" s="1">
        <v>5</v>
      </c>
      <c r="E490" s="44">
        <v>4724</v>
      </c>
    </row>
    <row r="491" spans="1:5" ht="12.75" hidden="1" customHeight="1">
      <c r="A491" s="1">
        <v>438</v>
      </c>
      <c r="B491" s="1" t="s">
        <v>1381</v>
      </c>
      <c r="C491" s="1">
        <v>5</v>
      </c>
      <c r="E491" s="44">
        <v>4725</v>
      </c>
    </row>
    <row r="492" spans="1:5" ht="12.75" hidden="1" customHeight="1">
      <c r="A492" s="1">
        <v>439</v>
      </c>
      <c r="B492" s="1" t="s">
        <v>2134</v>
      </c>
      <c r="C492" s="1">
        <v>6</v>
      </c>
      <c r="E492" s="44">
        <v>4726</v>
      </c>
    </row>
    <row r="493" spans="1:5" ht="12.75" hidden="1" customHeight="1">
      <c r="A493" s="1">
        <v>440</v>
      </c>
      <c r="B493" s="1" t="s">
        <v>1867</v>
      </c>
      <c r="C493" s="1">
        <v>20</v>
      </c>
      <c r="E493" s="44">
        <v>4729</v>
      </c>
    </row>
    <row r="494" spans="1:5" ht="12.75" hidden="1" customHeight="1">
      <c r="A494" s="1">
        <v>441</v>
      </c>
      <c r="B494" s="1" t="s">
        <v>1868</v>
      </c>
      <c r="C494" s="1">
        <v>20</v>
      </c>
      <c r="E494" s="44">
        <v>4730</v>
      </c>
    </row>
    <row r="495" spans="1:5" ht="12.75" hidden="1" customHeight="1">
      <c r="A495" s="1">
        <v>442</v>
      </c>
      <c r="B495" s="1" t="s">
        <v>1869</v>
      </c>
      <c r="C495" s="1">
        <v>6</v>
      </c>
      <c r="E495" s="44">
        <v>4741</v>
      </c>
    </row>
    <row r="496" spans="1:5" ht="12.75" hidden="1" customHeight="1">
      <c r="A496" s="1">
        <v>443</v>
      </c>
      <c r="B496" s="1" t="s">
        <v>1852</v>
      </c>
      <c r="C496" s="1">
        <v>17</v>
      </c>
      <c r="E496" s="44">
        <v>4742</v>
      </c>
    </row>
    <row r="497" spans="1:5" ht="12.75" hidden="1" customHeight="1">
      <c r="A497" s="1">
        <v>444</v>
      </c>
      <c r="B497" s="1" t="s">
        <v>1554</v>
      </c>
      <c r="C497" s="1">
        <v>15</v>
      </c>
      <c r="E497" s="44">
        <v>4743</v>
      </c>
    </row>
    <row r="498" spans="1:5" ht="12.75" hidden="1" customHeight="1">
      <c r="A498" s="1">
        <v>445</v>
      </c>
      <c r="B498" s="1" t="s">
        <v>1688</v>
      </c>
      <c r="C498" s="1">
        <v>13</v>
      </c>
      <c r="E498" s="44">
        <v>4751</v>
      </c>
    </row>
    <row r="499" spans="1:5" ht="12.75" hidden="1" customHeight="1">
      <c r="A499" s="1">
        <v>447</v>
      </c>
      <c r="B499" s="1" t="s">
        <v>1300</v>
      </c>
      <c r="C499" s="1">
        <v>17</v>
      </c>
      <c r="E499" s="44">
        <v>4752</v>
      </c>
    </row>
    <row r="500" spans="1:5" ht="12.75" hidden="1" customHeight="1">
      <c r="A500" s="1">
        <v>449</v>
      </c>
      <c r="B500" s="1" t="s">
        <v>2086</v>
      </c>
      <c r="C500" s="1">
        <v>10</v>
      </c>
      <c r="E500" s="44">
        <v>4753</v>
      </c>
    </row>
    <row r="501" spans="1:5" ht="12.75" hidden="1" customHeight="1">
      <c r="A501" s="1">
        <v>450</v>
      </c>
      <c r="B501" s="1" t="s">
        <v>1689</v>
      </c>
      <c r="C501" s="1">
        <v>7</v>
      </c>
      <c r="E501" s="44">
        <v>4754</v>
      </c>
    </row>
    <row r="502" spans="1:5" ht="12.75" hidden="1" customHeight="1">
      <c r="A502" s="1">
        <v>452</v>
      </c>
      <c r="B502" s="1" t="s">
        <v>1690</v>
      </c>
      <c r="C502" s="1">
        <v>20</v>
      </c>
      <c r="E502" s="44">
        <v>4759</v>
      </c>
    </row>
    <row r="503" spans="1:5" ht="12.75" hidden="1" customHeight="1">
      <c r="A503" s="1">
        <v>453</v>
      </c>
      <c r="B503" s="1" t="s">
        <v>846</v>
      </c>
      <c r="C503" s="1">
        <v>18</v>
      </c>
      <c r="E503" s="44">
        <v>4761</v>
      </c>
    </row>
    <row r="504" spans="1:5" ht="12.75" hidden="1" customHeight="1">
      <c r="A504" s="1">
        <v>454</v>
      </c>
      <c r="B504" s="1" t="s">
        <v>693</v>
      </c>
      <c r="C504" s="1">
        <v>15</v>
      </c>
      <c r="E504" s="44">
        <v>4762</v>
      </c>
    </row>
    <row r="505" spans="1:5" ht="12.75" hidden="1" customHeight="1">
      <c r="A505" s="1">
        <v>455</v>
      </c>
      <c r="B505" s="1" t="s">
        <v>2129</v>
      </c>
      <c r="C505" s="1">
        <v>9</v>
      </c>
      <c r="E505" s="44">
        <v>4763</v>
      </c>
    </row>
    <row r="506" spans="1:5" ht="12.75" hidden="1" customHeight="1">
      <c r="A506" s="1">
        <v>456</v>
      </c>
      <c r="B506" s="1" t="s">
        <v>1341</v>
      </c>
      <c r="C506" s="1">
        <v>16</v>
      </c>
      <c r="E506" s="44">
        <v>4764</v>
      </c>
    </row>
    <row r="507" spans="1:5" ht="12.75" hidden="1" customHeight="1">
      <c r="A507" s="1">
        <v>457</v>
      </c>
      <c r="B507" s="1" t="s">
        <v>1034</v>
      </c>
      <c r="C507" s="1">
        <v>3</v>
      </c>
      <c r="E507" s="44">
        <v>4765</v>
      </c>
    </row>
    <row r="508" spans="1:5" ht="12.75" hidden="1" customHeight="1">
      <c r="A508" s="1">
        <v>458</v>
      </c>
      <c r="B508" s="1" t="s">
        <v>1162</v>
      </c>
      <c r="C508" s="1">
        <v>16</v>
      </c>
      <c r="E508" s="44">
        <v>4771</v>
      </c>
    </row>
    <row r="509" spans="1:5" ht="12.75" hidden="1" customHeight="1">
      <c r="A509" s="1">
        <v>459</v>
      </c>
      <c r="B509" s="1" t="s">
        <v>1163</v>
      </c>
      <c r="C509" s="1">
        <v>16</v>
      </c>
      <c r="E509" s="44">
        <v>4772</v>
      </c>
    </row>
    <row r="510" spans="1:5" ht="12.75" hidden="1" customHeight="1">
      <c r="A510" s="1">
        <v>460</v>
      </c>
      <c r="B510" s="1" t="s">
        <v>696</v>
      </c>
      <c r="C510" s="1">
        <v>17</v>
      </c>
      <c r="E510" s="44">
        <v>4773</v>
      </c>
    </row>
    <row r="511" spans="1:5" ht="12.75" hidden="1" customHeight="1">
      <c r="A511" s="1">
        <v>461</v>
      </c>
      <c r="B511" s="1" t="s">
        <v>847</v>
      </c>
      <c r="C511" s="1">
        <v>14</v>
      </c>
      <c r="E511" s="44">
        <v>4774</v>
      </c>
    </row>
    <row r="512" spans="1:5" ht="12.75" hidden="1" customHeight="1">
      <c r="A512" s="1">
        <v>462</v>
      </c>
      <c r="B512" s="1" t="s">
        <v>2371</v>
      </c>
      <c r="C512" s="1">
        <v>5</v>
      </c>
      <c r="E512" s="44">
        <v>4775</v>
      </c>
    </row>
    <row r="513" spans="1:5" ht="12.75" hidden="1" customHeight="1">
      <c r="A513" s="1">
        <v>463</v>
      </c>
      <c r="B513" s="1" t="s">
        <v>848</v>
      </c>
      <c r="C513" s="1">
        <v>17</v>
      </c>
      <c r="E513" s="44">
        <v>4776</v>
      </c>
    </row>
    <row r="514" spans="1:5" ht="12.75" hidden="1" customHeight="1">
      <c r="A514" s="1">
        <v>464</v>
      </c>
      <c r="B514" s="1" t="s">
        <v>1036</v>
      </c>
      <c r="C514" s="1">
        <v>16</v>
      </c>
      <c r="E514" s="44">
        <v>4777</v>
      </c>
    </row>
    <row r="515" spans="1:5" ht="12.75" hidden="1" customHeight="1">
      <c r="A515" s="1">
        <v>466</v>
      </c>
      <c r="B515" s="1" t="s">
        <v>850</v>
      </c>
      <c r="C515" s="1">
        <v>2</v>
      </c>
      <c r="E515" s="44">
        <v>4778</v>
      </c>
    </row>
    <row r="516" spans="1:5" ht="12.75" hidden="1" customHeight="1">
      <c r="A516" s="1">
        <v>467</v>
      </c>
      <c r="B516" s="1" t="s">
        <v>856</v>
      </c>
      <c r="C516" s="1">
        <v>9</v>
      </c>
      <c r="E516" s="44">
        <v>4779</v>
      </c>
    </row>
    <row r="517" spans="1:5" ht="12.75" hidden="1" customHeight="1">
      <c r="A517" s="1">
        <v>468</v>
      </c>
      <c r="B517" s="1" t="s">
        <v>457</v>
      </c>
      <c r="C517" s="1">
        <v>18</v>
      </c>
      <c r="E517" s="44">
        <v>4781</v>
      </c>
    </row>
    <row r="518" spans="1:5" ht="12.75" hidden="1" customHeight="1">
      <c r="A518" s="1">
        <v>469</v>
      </c>
      <c r="B518" s="1" t="s">
        <v>1430</v>
      </c>
      <c r="C518" s="1">
        <v>15</v>
      </c>
      <c r="E518" s="44">
        <v>4782</v>
      </c>
    </row>
    <row r="519" spans="1:5" ht="12.75" hidden="1" customHeight="1">
      <c r="A519" s="1">
        <v>471</v>
      </c>
      <c r="B519" s="1" t="s">
        <v>1041</v>
      </c>
      <c r="C519" s="1">
        <v>14</v>
      </c>
      <c r="E519" s="44">
        <v>4789</v>
      </c>
    </row>
    <row r="520" spans="1:5" ht="12.75" hidden="1" customHeight="1">
      <c r="A520" s="1">
        <v>472</v>
      </c>
      <c r="B520" s="1" t="s">
        <v>1677</v>
      </c>
      <c r="C520" s="1">
        <v>5</v>
      </c>
      <c r="E520" s="44">
        <v>4791</v>
      </c>
    </row>
    <row r="521" spans="1:5" ht="12.75" hidden="1" customHeight="1">
      <c r="A521" s="1">
        <v>473</v>
      </c>
      <c r="B521" s="1" t="s">
        <v>2315</v>
      </c>
      <c r="C521" s="1">
        <v>5</v>
      </c>
      <c r="E521" s="44">
        <v>4799</v>
      </c>
    </row>
    <row r="522" spans="1:5" ht="12.75" hidden="1" customHeight="1">
      <c r="A522" s="1">
        <v>474</v>
      </c>
      <c r="B522" s="1" t="s">
        <v>1265</v>
      </c>
      <c r="C522" s="1">
        <v>19</v>
      </c>
      <c r="E522" s="44">
        <v>4910</v>
      </c>
    </row>
    <row r="523" spans="1:5" ht="12.75" hidden="1" customHeight="1">
      <c r="A523" s="1">
        <v>475</v>
      </c>
      <c r="B523" s="1" t="s">
        <v>858</v>
      </c>
      <c r="C523" s="1">
        <v>11</v>
      </c>
      <c r="E523" s="44">
        <v>4920</v>
      </c>
    </row>
    <row r="524" spans="1:5" ht="12.75" hidden="1" customHeight="1">
      <c r="A524" s="1">
        <v>476</v>
      </c>
      <c r="B524" s="1" t="s">
        <v>1620</v>
      </c>
      <c r="C524" s="1">
        <v>12</v>
      </c>
      <c r="E524" s="44">
        <v>4931</v>
      </c>
    </row>
    <row r="525" spans="1:5" ht="12.75" hidden="1" customHeight="1">
      <c r="A525" s="1">
        <v>477</v>
      </c>
      <c r="B525" s="1" t="s">
        <v>1499</v>
      </c>
      <c r="C525" s="1">
        <v>3</v>
      </c>
      <c r="E525" s="44">
        <v>4932</v>
      </c>
    </row>
    <row r="526" spans="1:5" ht="12.75" hidden="1" customHeight="1">
      <c r="A526" s="1">
        <v>478</v>
      </c>
      <c r="B526" s="1" t="s">
        <v>1621</v>
      </c>
      <c r="C526" s="1">
        <v>7</v>
      </c>
      <c r="E526" s="44">
        <v>4939</v>
      </c>
    </row>
    <row r="527" spans="1:5" ht="12.75" hidden="1" customHeight="1">
      <c r="A527" s="1">
        <v>480</v>
      </c>
      <c r="B527" s="1" t="s">
        <v>2023</v>
      </c>
      <c r="C527" s="1">
        <v>7</v>
      </c>
      <c r="E527" s="44">
        <v>4941</v>
      </c>
    </row>
    <row r="528" spans="1:5" ht="12.75" hidden="1" customHeight="1">
      <c r="A528" s="1">
        <v>481</v>
      </c>
      <c r="B528" s="1" t="s">
        <v>2137</v>
      </c>
      <c r="C528" s="1">
        <v>2</v>
      </c>
      <c r="E528" s="44">
        <v>4942</v>
      </c>
    </row>
    <row r="529" spans="1:5" ht="12.75" hidden="1" customHeight="1">
      <c r="A529" s="1">
        <v>483</v>
      </c>
      <c r="B529" s="1" t="s">
        <v>1622</v>
      </c>
      <c r="C529" s="1">
        <v>7</v>
      </c>
      <c r="E529" s="44">
        <v>4950</v>
      </c>
    </row>
    <row r="530" spans="1:5" ht="12.75" hidden="1" customHeight="1">
      <c r="A530" s="1">
        <v>484</v>
      </c>
      <c r="B530" s="1" t="s">
        <v>1042</v>
      </c>
      <c r="C530" s="1">
        <v>5</v>
      </c>
      <c r="E530" s="44">
        <v>5010</v>
      </c>
    </row>
    <row r="531" spans="1:5" ht="12.75" hidden="1" customHeight="1">
      <c r="A531" s="1">
        <v>485</v>
      </c>
      <c r="B531" s="1" t="s">
        <v>1043</v>
      </c>
      <c r="C531" s="1">
        <v>14</v>
      </c>
      <c r="E531" s="44">
        <v>5020</v>
      </c>
    </row>
    <row r="532" spans="1:5" ht="12.75" hidden="1" customHeight="1">
      <c r="A532" s="1">
        <v>486</v>
      </c>
      <c r="B532" s="1" t="s">
        <v>859</v>
      </c>
      <c r="C532" s="1">
        <v>5</v>
      </c>
      <c r="E532" s="44">
        <v>5030</v>
      </c>
    </row>
    <row r="533" spans="1:5" ht="12.75" hidden="1" customHeight="1">
      <c r="A533" s="1">
        <v>487</v>
      </c>
      <c r="B533" s="1" t="s">
        <v>1168</v>
      </c>
      <c r="C533" s="1">
        <v>16</v>
      </c>
      <c r="E533" s="44">
        <v>5040</v>
      </c>
    </row>
    <row r="534" spans="1:5" ht="12.75" hidden="1" customHeight="1">
      <c r="A534" s="1">
        <v>488</v>
      </c>
      <c r="B534" s="1" t="s">
        <v>2187</v>
      </c>
      <c r="C534" s="1">
        <v>8</v>
      </c>
      <c r="E534" s="44">
        <v>5110</v>
      </c>
    </row>
    <row r="535" spans="1:5" ht="12.75" hidden="1" customHeight="1">
      <c r="A535" s="1">
        <v>489</v>
      </c>
      <c r="B535" s="1" t="s">
        <v>185</v>
      </c>
      <c r="C535" s="1">
        <v>13</v>
      </c>
      <c r="E535" s="44">
        <v>5121</v>
      </c>
    </row>
    <row r="536" spans="1:5" ht="12.75" hidden="1" customHeight="1">
      <c r="A536" s="1">
        <v>490</v>
      </c>
      <c r="B536" s="1" t="s">
        <v>701</v>
      </c>
      <c r="C536" s="1">
        <v>6</v>
      </c>
      <c r="E536" s="44">
        <v>5122</v>
      </c>
    </row>
    <row r="537" spans="1:5" ht="12.75" hidden="1" customHeight="1">
      <c r="A537" s="1">
        <v>491</v>
      </c>
      <c r="B537" s="1" t="s">
        <v>1344</v>
      </c>
      <c r="C537" s="1">
        <v>10</v>
      </c>
      <c r="E537" s="44">
        <v>5210</v>
      </c>
    </row>
    <row r="538" spans="1:5" ht="12.75" hidden="1" customHeight="1">
      <c r="A538" s="1">
        <v>492</v>
      </c>
      <c r="B538" s="1" t="s">
        <v>186</v>
      </c>
      <c r="C538" s="1">
        <v>17</v>
      </c>
      <c r="E538" s="44">
        <v>5221</v>
      </c>
    </row>
    <row r="539" spans="1:5" ht="12.75" hidden="1" customHeight="1">
      <c r="A539" s="1">
        <v>493</v>
      </c>
      <c r="B539" s="1" t="s">
        <v>860</v>
      </c>
      <c r="C539" s="1">
        <v>5</v>
      </c>
      <c r="E539" s="44">
        <v>5222</v>
      </c>
    </row>
    <row r="540" spans="1:5" ht="12.75" hidden="1" customHeight="1">
      <c r="A540" s="1">
        <v>494</v>
      </c>
      <c r="B540" s="1" t="s">
        <v>1678</v>
      </c>
      <c r="C540" s="1">
        <v>14</v>
      </c>
      <c r="E540" s="44">
        <v>5223</v>
      </c>
    </row>
    <row r="541" spans="1:5" ht="12.75" hidden="1" customHeight="1">
      <c r="A541" s="1">
        <v>495</v>
      </c>
      <c r="B541" s="1" t="s">
        <v>1548</v>
      </c>
      <c r="C541" s="1">
        <v>8</v>
      </c>
      <c r="E541" s="44">
        <v>5224</v>
      </c>
    </row>
    <row r="542" spans="1:5" ht="12.75" hidden="1" customHeight="1">
      <c r="A542" s="1">
        <v>497</v>
      </c>
      <c r="B542" s="1" t="s">
        <v>1549</v>
      </c>
      <c r="C542" s="1">
        <v>18</v>
      </c>
      <c r="E542" s="44">
        <v>5229</v>
      </c>
    </row>
    <row r="543" spans="1:5" ht="12.75" hidden="1" customHeight="1">
      <c r="A543" s="1">
        <v>498</v>
      </c>
      <c r="B543" s="1" t="s">
        <v>1679</v>
      </c>
      <c r="C543" s="1">
        <v>18</v>
      </c>
      <c r="E543" s="44">
        <v>5310</v>
      </c>
    </row>
    <row r="544" spans="1:5" ht="12.75" hidden="1" customHeight="1">
      <c r="A544" s="1">
        <v>499</v>
      </c>
      <c r="B544" s="1" t="s">
        <v>1298</v>
      </c>
      <c r="C544" s="1">
        <v>10</v>
      </c>
      <c r="E544" s="44">
        <v>5320</v>
      </c>
    </row>
    <row r="545" spans="1:5" ht="12.75" hidden="1" customHeight="1">
      <c r="A545" s="1">
        <v>500</v>
      </c>
      <c r="B545" s="1" t="s">
        <v>861</v>
      </c>
      <c r="C545" s="1">
        <v>15</v>
      </c>
      <c r="E545" s="44">
        <v>5510</v>
      </c>
    </row>
    <row r="546" spans="1:5" ht="12.75" hidden="1" customHeight="1">
      <c r="A546" s="1">
        <v>502</v>
      </c>
      <c r="B546" s="1" t="s">
        <v>1044</v>
      </c>
      <c r="C546" s="1">
        <v>18</v>
      </c>
      <c r="E546" s="44">
        <v>5520</v>
      </c>
    </row>
    <row r="547" spans="1:5" ht="12.75" hidden="1" customHeight="1">
      <c r="A547" s="1">
        <v>503</v>
      </c>
      <c r="B547" s="1" t="s">
        <v>1432</v>
      </c>
      <c r="C547" s="1">
        <v>4</v>
      </c>
      <c r="E547" s="44">
        <v>5530</v>
      </c>
    </row>
    <row r="548" spans="1:5" ht="12.75" hidden="1" customHeight="1">
      <c r="A548" s="1">
        <v>504</v>
      </c>
      <c r="B548" s="1" t="s">
        <v>1849</v>
      </c>
      <c r="C548" s="1">
        <v>20</v>
      </c>
      <c r="E548" s="44">
        <v>5590</v>
      </c>
    </row>
    <row r="549" spans="1:5" ht="12.75" hidden="1" customHeight="1">
      <c r="A549" s="1">
        <v>505</v>
      </c>
      <c r="B549" s="1" t="s">
        <v>1045</v>
      </c>
      <c r="C549" s="1">
        <v>16</v>
      </c>
      <c r="E549" s="44">
        <v>5610</v>
      </c>
    </row>
    <row r="550" spans="1:5" ht="12.75" hidden="1" customHeight="1">
      <c r="A550" s="1">
        <v>506</v>
      </c>
      <c r="B550" s="1" t="s">
        <v>707</v>
      </c>
      <c r="C550" s="1">
        <v>12</v>
      </c>
      <c r="E550" s="44">
        <v>5621</v>
      </c>
    </row>
    <row r="551" spans="1:5" ht="12.75" hidden="1" customHeight="1">
      <c r="A551" s="1">
        <v>507</v>
      </c>
      <c r="B551" s="1" t="s">
        <v>862</v>
      </c>
      <c r="C551" s="1">
        <v>8</v>
      </c>
      <c r="E551" s="44">
        <v>5629</v>
      </c>
    </row>
    <row r="552" spans="1:5" ht="12.75" hidden="1" customHeight="1">
      <c r="A552" s="1">
        <v>508</v>
      </c>
      <c r="B552" s="1" t="s">
        <v>1046</v>
      </c>
      <c r="C552" s="1">
        <v>1</v>
      </c>
      <c r="E552" s="44">
        <v>5630</v>
      </c>
    </row>
    <row r="553" spans="1:5" ht="12.75" hidden="1" customHeight="1">
      <c r="A553" s="1">
        <v>509</v>
      </c>
      <c r="B553" s="1" t="s">
        <v>1169</v>
      </c>
      <c r="C553" s="1">
        <v>8</v>
      </c>
      <c r="E553" s="44">
        <v>5811</v>
      </c>
    </row>
    <row r="554" spans="1:5" ht="12.75" hidden="1" customHeight="1">
      <c r="A554" s="1">
        <v>510</v>
      </c>
      <c r="B554" s="1" t="s">
        <v>627</v>
      </c>
      <c r="C554" s="1">
        <v>3</v>
      </c>
      <c r="E554" s="44">
        <v>5812</v>
      </c>
    </row>
    <row r="555" spans="1:5" ht="12.75" hidden="1" customHeight="1">
      <c r="A555" s="1">
        <v>511</v>
      </c>
      <c r="B555" s="1" t="s">
        <v>1047</v>
      </c>
      <c r="C555" s="1">
        <v>17</v>
      </c>
      <c r="E555" s="44">
        <v>5813</v>
      </c>
    </row>
    <row r="556" spans="1:5" ht="12.75" hidden="1" customHeight="1">
      <c r="A556" s="1">
        <v>512</v>
      </c>
      <c r="B556" s="1" t="s">
        <v>1170</v>
      </c>
      <c r="C556" s="1">
        <v>9</v>
      </c>
      <c r="E556" s="44">
        <v>5814</v>
      </c>
    </row>
    <row r="557" spans="1:5" ht="12.75" hidden="1" customHeight="1">
      <c r="A557" s="1">
        <v>513</v>
      </c>
      <c r="B557" s="1" t="s">
        <v>863</v>
      </c>
      <c r="C557" s="1">
        <v>17</v>
      </c>
      <c r="E557" s="44">
        <v>5819</v>
      </c>
    </row>
    <row r="558" spans="1:5" ht="12.75" hidden="1" customHeight="1">
      <c r="A558" s="1">
        <v>514</v>
      </c>
      <c r="B558" s="1" t="s">
        <v>1048</v>
      </c>
      <c r="C558" s="1">
        <v>12</v>
      </c>
      <c r="E558" s="44">
        <v>5821</v>
      </c>
    </row>
    <row r="559" spans="1:5" ht="12.75" hidden="1" customHeight="1">
      <c r="A559" s="1">
        <v>516</v>
      </c>
      <c r="B559" s="1" t="s">
        <v>708</v>
      </c>
      <c r="C559" s="1">
        <v>18</v>
      </c>
      <c r="E559" s="44">
        <v>5829</v>
      </c>
    </row>
    <row r="560" spans="1:5" ht="12.75" hidden="1" customHeight="1">
      <c r="A560" s="1">
        <v>517</v>
      </c>
      <c r="B560" s="1" t="s">
        <v>460</v>
      </c>
      <c r="C560" s="1">
        <v>14</v>
      </c>
      <c r="E560" s="44">
        <v>5911</v>
      </c>
    </row>
    <row r="561" spans="1:5" ht="12.75" hidden="1" customHeight="1">
      <c r="A561" s="1">
        <v>518</v>
      </c>
      <c r="B561" s="1" t="s">
        <v>1049</v>
      </c>
      <c r="C561" s="1">
        <v>16</v>
      </c>
      <c r="E561" s="44">
        <v>5912</v>
      </c>
    </row>
    <row r="562" spans="1:5" ht="12.75" hidden="1" customHeight="1">
      <c r="A562" s="1">
        <v>519</v>
      </c>
      <c r="B562" s="1" t="s">
        <v>712</v>
      </c>
      <c r="C562" s="1">
        <v>2</v>
      </c>
      <c r="E562" s="44">
        <v>5913</v>
      </c>
    </row>
    <row r="563" spans="1:5" ht="12.75" hidden="1" customHeight="1">
      <c r="A563" s="1">
        <v>520</v>
      </c>
      <c r="B563" s="1" t="s">
        <v>713</v>
      </c>
      <c r="C563" s="1">
        <v>13</v>
      </c>
      <c r="E563" s="44">
        <v>5914</v>
      </c>
    </row>
    <row r="564" spans="1:5" ht="12.75" hidden="1" customHeight="1">
      <c r="A564" s="1">
        <v>521</v>
      </c>
      <c r="B564" s="1" t="s">
        <v>1502</v>
      </c>
      <c r="C564" s="1">
        <v>2</v>
      </c>
      <c r="E564" s="44">
        <v>5920</v>
      </c>
    </row>
    <row r="565" spans="1:5" ht="12.75" hidden="1" customHeight="1">
      <c r="A565" s="1">
        <v>522</v>
      </c>
      <c r="B565" s="1" t="s">
        <v>1060</v>
      </c>
      <c r="C565" s="1">
        <v>17</v>
      </c>
      <c r="E565" s="44">
        <v>6010</v>
      </c>
    </row>
    <row r="566" spans="1:5" ht="12.75" hidden="1" customHeight="1">
      <c r="A566" s="1">
        <v>523</v>
      </c>
      <c r="B566" s="1" t="s">
        <v>1684</v>
      </c>
      <c r="C566" s="1">
        <v>19</v>
      </c>
      <c r="E566" s="44">
        <v>6020</v>
      </c>
    </row>
    <row r="567" spans="1:5" ht="12.75" hidden="1" customHeight="1">
      <c r="A567" s="1">
        <v>524</v>
      </c>
      <c r="B567" s="1" t="s">
        <v>870</v>
      </c>
      <c r="C567" s="1">
        <v>10</v>
      </c>
      <c r="E567" s="44">
        <v>6110</v>
      </c>
    </row>
    <row r="568" spans="1:5" ht="12.75" hidden="1" customHeight="1">
      <c r="A568" s="1">
        <v>525</v>
      </c>
      <c r="B568" s="1" t="s">
        <v>1503</v>
      </c>
      <c r="C568" s="1">
        <v>13</v>
      </c>
      <c r="E568" s="44">
        <v>6120</v>
      </c>
    </row>
    <row r="569" spans="1:5" ht="12.75" hidden="1" customHeight="1">
      <c r="A569" s="1">
        <v>526</v>
      </c>
      <c r="B569" s="1" t="s">
        <v>871</v>
      </c>
      <c r="C569" s="1">
        <v>2</v>
      </c>
      <c r="E569" s="44">
        <v>6130</v>
      </c>
    </row>
    <row r="570" spans="1:5" ht="12.75" hidden="1" customHeight="1">
      <c r="A570" s="1">
        <v>527</v>
      </c>
      <c r="B570" s="1" t="s">
        <v>1627</v>
      </c>
      <c r="C570" s="1">
        <v>2</v>
      </c>
      <c r="E570" s="44">
        <v>6190</v>
      </c>
    </row>
    <row r="571" spans="1:5" ht="12.75" hidden="1" customHeight="1">
      <c r="A571" s="1">
        <v>528</v>
      </c>
      <c r="B571" s="1" t="s">
        <v>1176</v>
      </c>
      <c r="C571" s="1">
        <v>17</v>
      </c>
      <c r="E571" s="44">
        <v>6201</v>
      </c>
    </row>
    <row r="572" spans="1:5" ht="12.75" hidden="1" customHeight="1">
      <c r="A572" s="1">
        <v>530</v>
      </c>
      <c r="B572" s="1" t="s">
        <v>1556</v>
      </c>
      <c r="C572" s="1">
        <v>4</v>
      </c>
      <c r="E572" s="44">
        <v>6202</v>
      </c>
    </row>
    <row r="573" spans="1:5" ht="12.75" hidden="1" customHeight="1">
      <c r="A573" s="1">
        <v>531</v>
      </c>
      <c r="B573" s="1" t="s">
        <v>1303</v>
      </c>
      <c r="C573" s="1">
        <v>18</v>
      </c>
      <c r="E573" s="44">
        <v>6203</v>
      </c>
    </row>
    <row r="574" spans="1:5" ht="12.75" hidden="1" customHeight="1">
      <c r="A574" s="1">
        <v>533</v>
      </c>
      <c r="B574" s="1" t="s">
        <v>1407</v>
      </c>
      <c r="C574" s="1">
        <v>1</v>
      </c>
      <c r="E574" s="44">
        <v>6209</v>
      </c>
    </row>
    <row r="575" spans="1:5" ht="12.75" hidden="1" customHeight="1">
      <c r="A575" s="1">
        <v>534</v>
      </c>
      <c r="B575" s="1" t="s">
        <v>1557</v>
      </c>
      <c r="C575" s="1">
        <v>16</v>
      </c>
      <c r="E575" s="44">
        <v>6311</v>
      </c>
    </row>
    <row r="576" spans="1:5" ht="12.75" hidden="1" customHeight="1">
      <c r="A576" s="1">
        <v>535</v>
      </c>
      <c r="B576" s="1" t="s">
        <v>1601</v>
      </c>
      <c r="C576" s="1">
        <v>16</v>
      </c>
      <c r="E576" s="44">
        <v>6312</v>
      </c>
    </row>
    <row r="577" spans="1:5" ht="12.75" hidden="1" customHeight="1">
      <c r="A577" s="1">
        <v>536</v>
      </c>
      <c r="B577" s="1" t="s">
        <v>1006</v>
      </c>
      <c r="C577" s="1">
        <v>1</v>
      </c>
      <c r="E577" s="44">
        <v>6391</v>
      </c>
    </row>
    <row r="578" spans="1:5" ht="12.75" hidden="1" customHeight="1">
      <c r="A578" s="1">
        <v>537</v>
      </c>
      <c r="B578" s="1" t="s">
        <v>1133</v>
      </c>
      <c r="C578" s="1">
        <v>13</v>
      </c>
      <c r="E578" s="44">
        <v>6399</v>
      </c>
    </row>
    <row r="579" spans="1:5" ht="12.75" hidden="1" customHeight="1">
      <c r="A579" s="1">
        <v>538</v>
      </c>
      <c r="B579" s="1" t="s">
        <v>1112</v>
      </c>
      <c r="C579" s="1">
        <v>8</v>
      </c>
      <c r="E579" s="44">
        <v>6411</v>
      </c>
    </row>
    <row r="580" spans="1:5" ht="12.75" hidden="1" customHeight="1">
      <c r="A580" s="1">
        <v>539</v>
      </c>
      <c r="B580" s="1" t="s">
        <v>1480</v>
      </c>
      <c r="C580" s="1">
        <v>1</v>
      </c>
      <c r="E580" s="44">
        <v>6419</v>
      </c>
    </row>
    <row r="581" spans="1:5" ht="12.75" hidden="1" customHeight="1">
      <c r="A581" s="1">
        <v>540</v>
      </c>
      <c r="B581" s="1" t="s">
        <v>1695</v>
      </c>
      <c r="C581" s="1">
        <v>1</v>
      </c>
      <c r="E581" s="44">
        <v>6420</v>
      </c>
    </row>
    <row r="582" spans="1:5" ht="12.75" hidden="1" customHeight="1">
      <c r="A582" s="1">
        <v>541</v>
      </c>
      <c r="B582" s="1" t="s">
        <v>1498</v>
      </c>
      <c r="C582" s="1">
        <v>1</v>
      </c>
      <c r="E582" s="44">
        <v>6430</v>
      </c>
    </row>
    <row r="583" spans="1:5" ht="12.75" hidden="1" customHeight="1">
      <c r="A583" s="1">
        <v>542</v>
      </c>
      <c r="B583" s="1" t="s">
        <v>438</v>
      </c>
      <c r="C583" s="1">
        <v>1</v>
      </c>
      <c r="E583" s="44">
        <v>6491</v>
      </c>
    </row>
    <row r="584" spans="1:5" ht="12.75" hidden="1" customHeight="1">
      <c r="A584" s="1">
        <v>543</v>
      </c>
      <c r="B584" s="1" t="s">
        <v>1683</v>
      </c>
      <c r="C584" s="1">
        <v>1</v>
      </c>
      <c r="E584" s="44">
        <v>6492</v>
      </c>
    </row>
    <row r="585" spans="1:5" ht="12.75" hidden="1" customHeight="1">
      <c r="A585" s="1">
        <v>544</v>
      </c>
      <c r="B585" s="1" t="s">
        <v>1138</v>
      </c>
      <c r="C585" s="1">
        <v>1</v>
      </c>
      <c r="E585" s="44">
        <v>6499</v>
      </c>
    </row>
    <row r="586" spans="1:5" ht="12.75" hidden="1" customHeight="1">
      <c r="A586" s="1">
        <v>545</v>
      </c>
      <c r="B586" s="1" t="s">
        <v>1216</v>
      </c>
      <c r="C586" s="1">
        <v>1</v>
      </c>
      <c r="E586" s="44">
        <v>6511</v>
      </c>
    </row>
    <row r="587" spans="1:5" ht="12.75" hidden="1" customHeight="1">
      <c r="A587" s="1">
        <v>547</v>
      </c>
      <c r="B587" s="1" t="s">
        <v>763</v>
      </c>
      <c r="C587" s="1">
        <v>1</v>
      </c>
      <c r="E587" s="44">
        <v>6512</v>
      </c>
    </row>
    <row r="588" spans="1:5" ht="12.75" hidden="1" customHeight="1">
      <c r="A588" s="1">
        <v>548</v>
      </c>
      <c r="B588" s="1" t="s">
        <v>434</v>
      </c>
      <c r="C588" s="1">
        <v>1</v>
      </c>
      <c r="E588" s="44">
        <v>6520</v>
      </c>
    </row>
    <row r="589" spans="1:5" ht="12.75" hidden="1" customHeight="1">
      <c r="A589" s="1">
        <v>549</v>
      </c>
      <c r="B589" s="1" t="s">
        <v>1198</v>
      </c>
      <c r="C589" s="1">
        <v>1</v>
      </c>
      <c r="E589" s="44">
        <v>6530</v>
      </c>
    </row>
    <row r="590" spans="1:5" ht="12.75" hidden="1" customHeight="1">
      <c r="A590" s="1">
        <v>550</v>
      </c>
      <c r="B590" s="1" t="s">
        <v>1075</v>
      </c>
      <c r="C590" s="1">
        <v>1</v>
      </c>
      <c r="E590" s="44">
        <v>6611</v>
      </c>
    </row>
    <row r="591" spans="1:5" ht="12.75" hidden="1" customHeight="1">
      <c r="A591" s="1">
        <v>551</v>
      </c>
      <c r="B591" s="1" t="s">
        <v>1022</v>
      </c>
      <c r="C591" s="1">
        <v>1</v>
      </c>
      <c r="E591" s="44">
        <v>6612</v>
      </c>
    </row>
    <row r="592" spans="1:5" ht="12.75" hidden="1" customHeight="1">
      <c r="A592" s="1">
        <v>552</v>
      </c>
      <c r="B592" s="1" t="s">
        <v>932</v>
      </c>
      <c r="C592" s="1">
        <v>2</v>
      </c>
      <c r="E592" s="44">
        <v>6619</v>
      </c>
    </row>
    <row r="593" spans="1:5" ht="12.75" hidden="1" customHeight="1">
      <c r="A593" s="1">
        <v>553</v>
      </c>
      <c r="B593" s="1" t="s">
        <v>1115</v>
      </c>
      <c r="C593" s="1">
        <v>2</v>
      </c>
      <c r="E593" s="44">
        <v>6621</v>
      </c>
    </row>
    <row r="594" spans="1:5" ht="12.75" hidden="1" customHeight="1">
      <c r="A594" s="1">
        <v>554</v>
      </c>
      <c r="B594" s="1" t="s">
        <v>1567</v>
      </c>
      <c r="C594" s="1">
        <v>2</v>
      </c>
      <c r="E594" s="44">
        <v>6622</v>
      </c>
    </row>
    <row r="595" spans="1:5" ht="12.75" hidden="1" customHeight="1">
      <c r="A595" s="1">
        <v>555</v>
      </c>
      <c r="B595" s="1" t="s">
        <v>650</v>
      </c>
      <c r="C595" s="1">
        <v>3</v>
      </c>
      <c r="E595" s="44">
        <v>6629</v>
      </c>
    </row>
    <row r="596" spans="1:5" ht="12.75" hidden="1" customHeight="1">
      <c r="A596" s="1">
        <v>556</v>
      </c>
      <c r="B596" s="1" t="s">
        <v>835</v>
      </c>
      <c r="C596" s="1">
        <v>4</v>
      </c>
      <c r="E596" s="44">
        <v>6630</v>
      </c>
    </row>
    <row r="597" spans="1:5" ht="12.75" hidden="1" customHeight="1">
      <c r="A597" s="1">
        <v>557</v>
      </c>
      <c r="B597" s="1" t="s">
        <v>695</v>
      </c>
      <c r="C597" s="1">
        <v>4</v>
      </c>
      <c r="E597" s="44">
        <v>6810</v>
      </c>
    </row>
    <row r="598" spans="1:5" ht="12.75" hidden="1" customHeight="1">
      <c r="A598" s="1">
        <v>558</v>
      </c>
      <c r="B598" s="1" t="s">
        <v>1579</v>
      </c>
      <c r="C598" s="1">
        <v>5</v>
      </c>
      <c r="E598" s="44">
        <v>6820</v>
      </c>
    </row>
    <row r="599" spans="1:5" ht="12.75" hidden="1" customHeight="1">
      <c r="A599" s="1">
        <v>559</v>
      </c>
      <c r="B599" s="1" t="s">
        <v>1213</v>
      </c>
      <c r="C599" s="1">
        <v>6</v>
      </c>
      <c r="E599" s="44">
        <v>6831</v>
      </c>
    </row>
    <row r="600" spans="1:5" ht="12.75" hidden="1" customHeight="1">
      <c r="A600" s="1">
        <v>560</v>
      </c>
      <c r="B600" s="1" t="s">
        <v>789</v>
      </c>
      <c r="C600" s="1">
        <v>6</v>
      </c>
      <c r="E600" s="44">
        <v>6832</v>
      </c>
    </row>
    <row r="601" spans="1:5" ht="12.75" hidden="1" customHeight="1">
      <c r="A601" s="1">
        <v>561</v>
      </c>
      <c r="B601" s="1" t="s">
        <v>1321</v>
      </c>
      <c r="C601" s="1">
        <v>6</v>
      </c>
      <c r="E601" s="44">
        <v>6910</v>
      </c>
    </row>
    <row r="602" spans="1:5" ht="12.75" hidden="1" customHeight="1">
      <c r="A602" s="1">
        <v>562</v>
      </c>
      <c r="B602" s="1" t="s">
        <v>1019</v>
      </c>
      <c r="C602" s="1">
        <v>7</v>
      </c>
      <c r="E602" s="44">
        <v>6920</v>
      </c>
    </row>
    <row r="603" spans="1:5" ht="12.75" hidden="1" customHeight="1">
      <c r="A603" s="1">
        <v>564</v>
      </c>
      <c r="B603" s="1" t="s">
        <v>1775</v>
      </c>
      <c r="C603" s="1">
        <v>7</v>
      </c>
      <c r="E603" s="44">
        <v>7010</v>
      </c>
    </row>
    <row r="604" spans="1:5" ht="12.75" hidden="1" customHeight="1">
      <c r="A604" s="1">
        <v>565</v>
      </c>
      <c r="B604" s="1" t="s">
        <v>1740</v>
      </c>
      <c r="C604" s="1">
        <v>7</v>
      </c>
      <c r="E604" s="44">
        <v>7021</v>
      </c>
    </row>
    <row r="605" spans="1:5" ht="12.75" hidden="1" customHeight="1">
      <c r="A605" s="1">
        <v>566</v>
      </c>
      <c r="B605" s="1" t="s">
        <v>1742</v>
      </c>
      <c r="C605" s="1">
        <v>7</v>
      </c>
      <c r="E605" s="44">
        <v>7022</v>
      </c>
    </row>
    <row r="606" spans="1:5" ht="12.75" hidden="1" customHeight="1">
      <c r="A606" s="1">
        <v>567</v>
      </c>
      <c r="B606" s="1" t="s">
        <v>1079</v>
      </c>
      <c r="C606" s="1">
        <v>12</v>
      </c>
      <c r="E606" s="44">
        <v>7111</v>
      </c>
    </row>
    <row r="607" spans="1:5" ht="12.75" hidden="1" customHeight="1">
      <c r="A607" s="1">
        <v>568</v>
      </c>
      <c r="B607" s="1" t="s">
        <v>1639</v>
      </c>
      <c r="C607" s="1">
        <v>12</v>
      </c>
      <c r="E607" s="44">
        <v>7112</v>
      </c>
    </row>
    <row r="608" spans="1:5" ht="12.75" hidden="1" customHeight="1">
      <c r="A608" s="1">
        <v>569</v>
      </c>
      <c r="B608" s="1" t="s">
        <v>1365</v>
      </c>
      <c r="C608" s="1">
        <v>12</v>
      </c>
      <c r="E608" s="44">
        <v>7120</v>
      </c>
    </row>
    <row r="609" spans="1:5" ht="12.75" hidden="1" customHeight="1">
      <c r="A609" s="1">
        <v>570</v>
      </c>
      <c r="B609" s="1" t="s">
        <v>1255</v>
      </c>
      <c r="C609" s="1">
        <v>12</v>
      </c>
      <c r="E609" s="44">
        <v>7211</v>
      </c>
    </row>
    <row r="610" spans="1:5" ht="12.75" hidden="1" customHeight="1">
      <c r="A610" s="1">
        <v>571</v>
      </c>
      <c r="B610" s="1" t="s">
        <v>913</v>
      </c>
      <c r="C610" s="1">
        <v>13</v>
      </c>
      <c r="E610" s="44">
        <v>7219</v>
      </c>
    </row>
    <row r="611" spans="1:5" ht="12.75" hidden="1" customHeight="1">
      <c r="A611" s="1">
        <v>572</v>
      </c>
      <c r="B611" s="1" t="s">
        <v>1114</v>
      </c>
      <c r="C611" s="1">
        <v>13</v>
      </c>
      <c r="E611" s="44">
        <v>7220</v>
      </c>
    </row>
    <row r="612" spans="1:5" ht="12.75" hidden="1" customHeight="1">
      <c r="A612" s="1">
        <v>573</v>
      </c>
      <c r="B612" s="1" t="s">
        <v>1139</v>
      </c>
      <c r="C612" s="1">
        <v>13</v>
      </c>
      <c r="E612" s="44">
        <v>7311</v>
      </c>
    </row>
    <row r="613" spans="1:5" ht="12.75" hidden="1" customHeight="1">
      <c r="A613" s="1">
        <v>574</v>
      </c>
      <c r="B613" s="1" t="s">
        <v>1141</v>
      </c>
      <c r="C613" s="1">
        <v>13</v>
      </c>
      <c r="E613" s="44">
        <v>7312</v>
      </c>
    </row>
    <row r="614" spans="1:5" ht="12.75" hidden="1" customHeight="1">
      <c r="A614" s="1">
        <v>575</v>
      </c>
      <c r="B614" s="1" t="s">
        <v>455</v>
      </c>
      <c r="C614" s="1">
        <v>13</v>
      </c>
      <c r="E614" s="44">
        <v>7320</v>
      </c>
    </row>
    <row r="615" spans="1:5" ht="12.75" hidden="1" customHeight="1">
      <c r="A615" s="1">
        <v>576</v>
      </c>
      <c r="B615" s="1" t="s">
        <v>2011</v>
      </c>
      <c r="C615" s="1">
        <v>14</v>
      </c>
      <c r="E615" s="44">
        <v>7410</v>
      </c>
    </row>
    <row r="616" spans="1:5" ht="12.75" hidden="1" customHeight="1">
      <c r="A616" s="1">
        <v>578</v>
      </c>
      <c r="B616" s="1" t="s">
        <v>1370</v>
      </c>
      <c r="C616" s="1">
        <v>14</v>
      </c>
      <c r="E616" s="44">
        <v>7420</v>
      </c>
    </row>
    <row r="617" spans="1:5" ht="12.75" hidden="1" customHeight="1">
      <c r="A617" s="1">
        <v>579</v>
      </c>
      <c r="B617" s="1" t="s">
        <v>1387</v>
      </c>
      <c r="C617" s="1">
        <v>14</v>
      </c>
      <c r="E617" s="44">
        <v>7430</v>
      </c>
    </row>
    <row r="618" spans="1:5" ht="12.75" hidden="1" customHeight="1">
      <c r="A618" s="1">
        <v>581</v>
      </c>
      <c r="B618" s="1" t="s">
        <v>990</v>
      </c>
      <c r="C618" s="1">
        <v>15</v>
      </c>
      <c r="E618" s="44">
        <v>7490</v>
      </c>
    </row>
    <row r="619" spans="1:5" ht="12.75" hidden="1" customHeight="1">
      <c r="A619" s="1">
        <v>582</v>
      </c>
      <c r="B619" s="1" t="s">
        <v>1253</v>
      </c>
      <c r="C619" s="1">
        <v>15</v>
      </c>
      <c r="E619" s="44">
        <v>7500</v>
      </c>
    </row>
    <row r="620" spans="1:5" ht="12.75" hidden="1" customHeight="1">
      <c r="A620" s="1">
        <v>583</v>
      </c>
      <c r="B620" s="1" t="s">
        <v>1141</v>
      </c>
      <c r="C620" s="1">
        <v>16</v>
      </c>
      <c r="E620" s="44">
        <v>7711</v>
      </c>
    </row>
    <row r="621" spans="1:5" ht="12.75" hidden="1" customHeight="1">
      <c r="A621" s="1">
        <v>584</v>
      </c>
      <c r="B621" s="1" t="s">
        <v>1550</v>
      </c>
      <c r="C621" s="1">
        <v>16</v>
      </c>
      <c r="E621" s="44">
        <v>7712</v>
      </c>
    </row>
    <row r="622" spans="1:5" ht="12.75" hidden="1" customHeight="1">
      <c r="A622" s="1">
        <v>585</v>
      </c>
      <c r="B622" s="1" t="s">
        <v>1202</v>
      </c>
      <c r="C622" s="1">
        <v>17</v>
      </c>
      <c r="E622" s="44">
        <v>7721</v>
      </c>
    </row>
    <row r="623" spans="1:5" ht="12.75" hidden="1" customHeight="1">
      <c r="A623" s="1">
        <v>586</v>
      </c>
      <c r="B623" s="1" t="s">
        <v>1655</v>
      </c>
      <c r="C623" s="1">
        <v>17</v>
      </c>
      <c r="E623" s="44">
        <v>7722</v>
      </c>
    </row>
    <row r="624" spans="1:5" ht="12.75" hidden="1" customHeight="1">
      <c r="A624" s="1">
        <v>587</v>
      </c>
      <c r="B624" s="1" t="s">
        <v>1758</v>
      </c>
      <c r="C624" s="1">
        <v>17</v>
      </c>
      <c r="E624" s="44">
        <v>7729</v>
      </c>
    </row>
    <row r="625" spans="1:5" ht="12.75" hidden="1" customHeight="1">
      <c r="A625" s="1">
        <v>588</v>
      </c>
      <c r="B625" s="1" t="s">
        <v>660</v>
      </c>
      <c r="C625" s="1">
        <v>17</v>
      </c>
      <c r="E625" s="44">
        <v>7731</v>
      </c>
    </row>
    <row r="626" spans="1:5" ht="12.75" hidden="1" customHeight="1">
      <c r="A626" s="1">
        <v>589</v>
      </c>
      <c r="B626" s="1" t="s">
        <v>995</v>
      </c>
      <c r="C626" s="1">
        <v>17</v>
      </c>
      <c r="E626" s="44">
        <v>7732</v>
      </c>
    </row>
    <row r="627" spans="1:5" ht="12.75" hidden="1" customHeight="1">
      <c r="A627" s="1">
        <v>590</v>
      </c>
      <c r="B627" s="1" t="s">
        <v>1608</v>
      </c>
      <c r="C627" s="1">
        <v>17</v>
      </c>
      <c r="E627" s="44">
        <v>7733</v>
      </c>
    </row>
    <row r="628" spans="1:5" ht="12.75" hidden="1" customHeight="1">
      <c r="A628" s="1">
        <v>591</v>
      </c>
      <c r="B628" s="1" t="s">
        <v>1672</v>
      </c>
      <c r="C628" s="1">
        <v>17</v>
      </c>
      <c r="E628" s="44">
        <v>7734</v>
      </c>
    </row>
    <row r="629" spans="1:5" ht="12.75" hidden="1" customHeight="1">
      <c r="A629" s="1">
        <v>592</v>
      </c>
      <c r="B629" s="1" t="s">
        <v>1024</v>
      </c>
      <c r="C629" s="1">
        <v>17</v>
      </c>
      <c r="E629" s="44">
        <v>7735</v>
      </c>
    </row>
    <row r="630" spans="1:5" ht="12.75" hidden="1" customHeight="1">
      <c r="A630" s="1">
        <v>593</v>
      </c>
      <c r="B630" s="1" t="s">
        <v>1428</v>
      </c>
      <c r="C630" s="1">
        <v>17</v>
      </c>
      <c r="E630" s="44">
        <v>7739</v>
      </c>
    </row>
    <row r="631" spans="1:5" ht="12.75" hidden="1" customHeight="1">
      <c r="A631" s="1">
        <v>595</v>
      </c>
      <c r="B631" s="1" t="s">
        <v>1175</v>
      </c>
      <c r="C631" s="1">
        <v>17</v>
      </c>
      <c r="E631" s="44">
        <v>7740</v>
      </c>
    </row>
    <row r="632" spans="1:5" ht="12.75" hidden="1" customHeight="1">
      <c r="A632" s="1">
        <v>596</v>
      </c>
      <c r="B632" s="1" t="s">
        <v>938</v>
      </c>
      <c r="C632" s="1">
        <v>18</v>
      </c>
      <c r="E632" s="44">
        <v>7810</v>
      </c>
    </row>
    <row r="633" spans="1:5" ht="12.75" hidden="1" customHeight="1">
      <c r="A633" s="1">
        <v>597</v>
      </c>
      <c r="B633" s="1" t="s">
        <v>2242</v>
      </c>
      <c r="C633" s="1">
        <v>18</v>
      </c>
      <c r="E633" s="44">
        <v>7820</v>
      </c>
    </row>
    <row r="634" spans="1:5" ht="12.75" hidden="1" customHeight="1">
      <c r="A634" s="1">
        <v>598</v>
      </c>
      <c r="B634" s="1" t="s">
        <v>2300</v>
      </c>
      <c r="C634" s="1">
        <v>19</v>
      </c>
      <c r="E634" s="44">
        <v>7830</v>
      </c>
    </row>
    <row r="635" spans="1:5" ht="12.75" hidden="1" customHeight="1">
      <c r="A635" s="1">
        <v>599</v>
      </c>
      <c r="B635" s="1" t="s">
        <v>929</v>
      </c>
      <c r="C635" s="1">
        <v>19</v>
      </c>
      <c r="E635" s="44">
        <v>7911</v>
      </c>
    </row>
    <row r="636" spans="1:5" ht="12.75" hidden="1" customHeight="1">
      <c r="A636" s="1">
        <v>600</v>
      </c>
      <c r="B636" s="1" t="s">
        <v>1125</v>
      </c>
      <c r="C636" s="1">
        <v>19</v>
      </c>
      <c r="E636" s="44">
        <v>7912</v>
      </c>
    </row>
    <row r="637" spans="1:5" ht="12.75" hidden="1" customHeight="1">
      <c r="A637" s="1">
        <v>601</v>
      </c>
      <c r="B637" s="1" t="s">
        <v>849</v>
      </c>
      <c r="C637" s="1">
        <v>19</v>
      </c>
      <c r="E637" s="44">
        <v>7990</v>
      </c>
    </row>
    <row r="638" spans="1:5" ht="12.75" hidden="1" customHeight="1">
      <c r="A638" s="1">
        <v>602</v>
      </c>
      <c r="B638" s="1" t="s">
        <v>2088</v>
      </c>
      <c r="C638" s="1">
        <v>19</v>
      </c>
      <c r="E638" s="44">
        <v>8010</v>
      </c>
    </row>
    <row r="639" spans="1:5" ht="12.75" hidden="1" customHeight="1">
      <c r="A639" s="1">
        <v>603</v>
      </c>
      <c r="B639" s="1" t="s">
        <v>1197</v>
      </c>
      <c r="C639" s="1">
        <v>20</v>
      </c>
      <c r="E639" s="44">
        <v>8020</v>
      </c>
    </row>
    <row r="640" spans="1:5" ht="12.75" hidden="1" customHeight="1">
      <c r="A640" s="1">
        <v>604</v>
      </c>
      <c r="B640" s="1" t="s">
        <v>1721</v>
      </c>
      <c r="C640" s="1">
        <v>20</v>
      </c>
      <c r="E640" s="44">
        <v>8030</v>
      </c>
    </row>
    <row r="641" spans="1:5" ht="12.75" hidden="1" customHeight="1">
      <c r="A641" s="1">
        <v>605</v>
      </c>
      <c r="B641" s="1" t="s">
        <v>1230</v>
      </c>
      <c r="C641" s="1">
        <v>20</v>
      </c>
      <c r="E641" s="44">
        <v>8110</v>
      </c>
    </row>
    <row r="642" spans="1:5" ht="12.75" hidden="1" customHeight="1">
      <c r="A642" s="1">
        <v>606</v>
      </c>
      <c r="B642" s="1" t="s">
        <v>1379</v>
      </c>
      <c r="C642" s="1">
        <v>20</v>
      </c>
      <c r="E642" s="44">
        <v>8121</v>
      </c>
    </row>
    <row r="643" spans="1:5" ht="12.75" hidden="1" customHeight="1">
      <c r="A643" s="1">
        <v>607</v>
      </c>
      <c r="B643" s="1" t="s">
        <v>1456</v>
      </c>
      <c r="C643" s="1">
        <v>20</v>
      </c>
      <c r="E643" s="44">
        <v>8122</v>
      </c>
    </row>
    <row r="644" spans="1:5" ht="12.75" hidden="1" customHeight="1">
      <c r="A644" s="1">
        <v>608</v>
      </c>
      <c r="B644" s="1" t="s">
        <v>1687</v>
      </c>
      <c r="C644" s="1">
        <v>20</v>
      </c>
      <c r="E644" s="44">
        <v>8129</v>
      </c>
    </row>
    <row r="645" spans="1:5" ht="12.75" hidden="1" customHeight="1">
      <c r="A645" s="1">
        <v>609</v>
      </c>
      <c r="B645" s="1" t="s">
        <v>1209</v>
      </c>
      <c r="C645" s="1">
        <v>14</v>
      </c>
      <c r="E645" s="44">
        <v>8130</v>
      </c>
    </row>
    <row r="646" spans="1:5" ht="12.75" hidden="1" customHeight="1">
      <c r="A646" s="1">
        <v>610</v>
      </c>
      <c r="B646" s="1" t="s">
        <v>1760</v>
      </c>
      <c r="C646" s="1">
        <v>16</v>
      </c>
      <c r="E646" s="44">
        <v>8211</v>
      </c>
    </row>
    <row r="647" spans="1:5" ht="12.75" hidden="1" customHeight="1">
      <c r="A647" s="1">
        <v>612</v>
      </c>
      <c r="B647" s="1" t="s">
        <v>1319</v>
      </c>
      <c r="C647" s="1">
        <v>16</v>
      </c>
      <c r="E647" s="44">
        <v>8219</v>
      </c>
    </row>
    <row r="648" spans="1:5" ht="12.75" hidden="1" customHeight="1">
      <c r="A648" s="1">
        <v>614</v>
      </c>
      <c r="B648" s="1" t="s">
        <v>1776</v>
      </c>
      <c r="C648" s="1">
        <v>14</v>
      </c>
      <c r="E648" s="44">
        <v>8220</v>
      </c>
    </row>
    <row r="649" spans="1:5" ht="12.75" hidden="1" customHeight="1">
      <c r="A649" s="1">
        <v>616</v>
      </c>
      <c r="B649" s="1" t="s">
        <v>1728</v>
      </c>
      <c r="C649" s="1">
        <v>6</v>
      </c>
      <c r="E649" s="44">
        <v>8230</v>
      </c>
    </row>
    <row r="650" spans="1:5" ht="12.75" hidden="1" customHeight="1">
      <c r="A650" s="1">
        <v>617</v>
      </c>
      <c r="B650" s="1" t="s">
        <v>814</v>
      </c>
      <c r="C650" s="1">
        <v>15</v>
      </c>
      <c r="E650" s="44">
        <v>8291</v>
      </c>
    </row>
    <row r="651" spans="1:5" ht="12.75" hidden="1" customHeight="1">
      <c r="A651" s="1">
        <v>618</v>
      </c>
      <c r="B651" s="1" t="s">
        <v>1364</v>
      </c>
      <c r="C651" s="1">
        <v>6</v>
      </c>
      <c r="E651" s="44">
        <v>8292</v>
      </c>
    </row>
    <row r="652" spans="1:5" ht="12.75" hidden="1" customHeight="1">
      <c r="A652" s="1">
        <v>619</v>
      </c>
      <c r="B652" s="1" t="s">
        <v>1394</v>
      </c>
      <c r="C652" s="1">
        <v>18</v>
      </c>
      <c r="E652" s="44">
        <v>8299</v>
      </c>
    </row>
    <row r="653" spans="1:5" ht="12.75" hidden="1" customHeight="1">
      <c r="A653" s="1">
        <v>620</v>
      </c>
      <c r="B653" s="1" t="s">
        <v>1376</v>
      </c>
      <c r="C653" s="1">
        <v>20</v>
      </c>
      <c r="E653" s="44">
        <v>8411</v>
      </c>
    </row>
    <row r="654" spans="1:5" ht="12.75" hidden="1" customHeight="1">
      <c r="A654" s="1">
        <v>621</v>
      </c>
      <c r="B654" s="1" t="s">
        <v>762</v>
      </c>
      <c r="C654" s="1">
        <v>15</v>
      </c>
      <c r="E654" s="44">
        <v>8412</v>
      </c>
    </row>
    <row r="655" spans="1:5" ht="12.75" hidden="1" customHeight="1">
      <c r="A655" s="1">
        <v>622</v>
      </c>
      <c r="B655" s="1" t="s">
        <v>635</v>
      </c>
      <c r="C655" s="1">
        <v>13</v>
      </c>
      <c r="E655" s="44">
        <v>8413</v>
      </c>
    </row>
    <row r="656" spans="1:5" ht="12.75" hidden="1" customHeight="1">
      <c r="A656" s="1">
        <v>623</v>
      </c>
      <c r="B656" s="1" t="s">
        <v>937</v>
      </c>
      <c r="C656" s="1">
        <v>4</v>
      </c>
      <c r="E656" s="44">
        <v>8421</v>
      </c>
    </row>
    <row r="657" spans="1:5" ht="12.75" hidden="1" customHeight="1">
      <c r="A657" s="1">
        <v>624</v>
      </c>
      <c r="B657" s="1" t="s">
        <v>642</v>
      </c>
      <c r="C657" s="1">
        <v>8</v>
      </c>
      <c r="E657" s="44">
        <v>8422</v>
      </c>
    </row>
    <row r="658" spans="1:5" ht="12.75" hidden="1" customHeight="1">
      <c r="A658" s="1">
        <v>625</v>
      </c>
      <c r="B658" s="1" t="s">
        <v>459</v>
      </c>
      <c r="C658" s="1">
        <v>13</v>
      </c>
      <c r="E658" s="44">
        <v>8423</v>
      </c>
    </row>
    <row r="659" spans="1:5" ht="12.75" hidden="1" customHeight="1">
      <c r="A659" s="1">
        <v>626</v>
      </c>
      <c r="B659" s="1" t="s">
        <v>1035</v>
      </c>
      <c r="C659" s="1">
        <v>15</v>
      </c>
      <c r="E659" s="44">
        <v>8424</v>
      </c>
    </row>
    <row r="660" spans="1:5" ht="12.75" hidden="1" customHeight="1">
      <c r="A660" s="1">
        <v>628</v>
      </c>
      <c r="B660" s="1" t="s">
        <v>1434</v>
      </c>
      <c r="C660" s="1">
        <v>16</v>
      </c>
      <c r="E660" s="44">
        <v>8425</v>
      </c>
    </row>
    <row r="661" spans="1:5" ht="12.75" hidden="1" customHeight="1">
      <c r="A661" s="1">
        <v>629</v>
      </c>
      <c r="B661" s="1" t="s">
        <v>911</v>
      </c>
      <c r="C661" s="1">
        <v>18</v>
      </c>
      <c r="E661" s="44">
        <v>8430</v>
      </c>
    </row>
    <row r="662" spans="1:5" ht="12.75" hidden="1" customHeight="1">
      <c r="A662" s="1">
        <v>631</v>
      </c>
      <c r="B662" s="1" t="s">
        <v>1385</v>
      </c>
      <c r="C662" s="1">
        <v>18</v>
      </c>
      <c r="E662" s="44">
        <v>8510</v>
      </c>
    </row>
    <row r="663" spans="1:5" ht="12.75" hidden="1" customHeight="1">
      <c r="A663" s="1">
        <v>710</v>
      </c>
      <c r="B663" s="1" t="s">
        <v>2839</v>
      </c>
      <c r="C663" s="1">
        <v>1</v>
      </c>
      <c r="E663" s="44">
        <v>8520</v>
      </c>
    </row>
    <row r="664" spans="1:5" ht="12.75" hidden="1" customHeight="1">
      <c r="E664" s="44">
        <v>8531</v>
      </c>
    </row>
    <row r="665" spans="1:5" ht="12.75" hidden="1" customHeight="1">
      <c r="E665" s="44">
        <v>8532</v>
      </c>
    </row>
    <row r="666" spans="1:5" ht="12.75" hidden="1" customHeight="1">
      <c r="A666" s="1">
        <v>0</v>
      </c>
      <c r="B666" s="1" t="s">
        <v>1485</v>
      </c>
      <c r="E666" s="44">
        <v>8541</v>
      </c>
    </row>
    <row r="667" spans="1:5" ht="12.75" hidden="1" customHeight="1">
      <c r="A667" s="1">
        <v>10</v>
      </c>
      <c r="B667" s="1" t="s">
        <v>1565</v>
      </c>
      <c r="E667" s="44">
        <v>8542</v>
      </c>
    </row>
    <row r="668" spans="1:5" ht="12.75" hidden="1" customHeight="1">
      <c r="A668" s="1">
        <v>11</v>
      </c>
      <c r="B668" s="1" t="s">
        <v>2165</v>
      </c>
      <c r="E668" s="44">
        <v>8551</v>
      </c>
    </row>
    <row r="669" spans="1:5" ht="12.75" hidden="1" customHeight="1">
      <c r="A669" s="1">
        <v>12</v>
      </c>
      <c r="B669" s="1" t="s">
        <v>3286</v>
      </c>
      <c r="E669" s="44">
        <v>8552</v>
      </c>
    </row>
    <row r="670" spans="1:5" ht="12.75" hidden="1" customHeight="1">
      <c r="A670" s="1">
        <v>13</v>
      </c>
      <c r="B670" s="1" t="s">
        <v>3698</v>
      </c>
      <c r="E670" s="44">
        <v>8553</v>
      </c>
    </row>
    <row r="671" spans="1:5" ht="12.75" hidden="1" customHeight="1">
      <c r="A671" s="1">
        <v>15</v>
      </c>
      <c r="B671" s="1" t="s">
        <v>2275</v>
      </c>
      <c r="E671" s="44">
        <v>8559</v>
      </c>
    </row>
    <row r="672" spans="1:5" ht="12.75" hidden="1" customHeight="1">
      <c r="A672" s="1">
        <v>17</v>
      </c>
      <c r="B672" s="1" t="s">
        <v>2103</v>
      </c>
      <c r="E672" s="44">
        <v>8560</v>
      </c>
    </row>
    <row r="673" spans="1:5" ht="12.75" hidden="1" customHeight="1">
      <c r="A673" s="1">
        <v>18</v>
      </c>
      <c r="B673" s="1" t="s">
        <v>3027</v>
      </c>
      <c r="E673" s="44">
        <v>8610</v>
      </c>
    </row>
    <row r="674" spans="1:5" ht="12.75" hidden="1" customHeight="1">
      <c r="A674" s="1">
        <v>20</v>
      </c>
      <c r="B674" s="1" t="s">
        <v>1951</v>
      </c>
      <c r="E674" s="44">
        <v>8621</v>
      </c>
    </row>
    <row r="675" spans="1:5" ht="12.75" hidden="1" customHeight="1">
      <c r="A675" s="1">
        <v>25</v>
      </c>
      <c r="B675" s="1" t="s">
        <v>1909</v>
      </c>
      <c r="E675" s="44">
        <v>8622</v>
      </c>
    </row>
    <row r="676" spans="1:5" ht="12.75" hidden="1" customHeight="1">
      <c r="A676" s="1">
        <v>27</v>
      </c>
      <c r="B676" s="1" t="s">
        <v>2903</v>
      </c>
      <c r="E676" s="44">
        <v>8623</v>
      </c>
    </row>
    <row r="677" spans="1:5" ht="12.75" hidden="1" customHeight="1">
      <c r="A677" s="1">
        <v>28</v>
      </c>
      <c r="B677" s="1" t="s">
        <v>3325</v>
      </c>
      <c r="E677" s="44">
        <v>8690</v>
      </c>
    </row>
    <row r="678" spans="1:5" ht="12.75" hidden="1" customHeight="1">
      <c r="A678" s="1">
        <v>30</v>
      </c>
      <c r="B678" s="1" t="s">
        <v>1811</v>
      </c>
      <c r="E678" s="44">
        <v>8710</v>
      </c>
    </row>
    <row r="679" spans="1:5" ht="12.75" hidden="1" customHeight="1">
      <c r="A679" s="1">
        <v>32</v>
      </c>
      <c r="B679" s="1" t="s">
        <v>3559</v>
      </c>
      <c r="E679" s="44">
        <v>8720</v>
      </c>
    </row>
    <row r="680" spans="1:5" ht="12.75" hidden="1" customHeight="1">
      <c r="A680" s="1">
        <v>33</v>
      </c>
      <c r="B680" s="1" t="s">
        <v>3536</v>
      </c>
      <c r="E680" s="44">
        <v>8730</v>
      </c>
    </row>
    <row r="681" spans="1:5" ht="12.75" hidden="1" customHeight="1">
      <c r="A681" s="1">
        <v>34</v>
      </c>
      <c r="B681" s="1" t="s">
        <v>3412</v>
      </c>
      <c r="E681" s="44">
        <v>8790</v>
      </c>
    </row>
    <row r="682" spans="1:5" ht="12.75" hidden="1" customHeight="1">
      <c r="A682" s="1">
        <v>37</v>
      </c>
      <c r="B682" s="1" t="s">
        <v>3255</v>
      </c>
      <c r="E682" s="44">
        <v>8810</v>
      </c>
    </row>
    <row r="683" spans="1:5" ht="12.75" hidden="1" customHeight="1">
      <c r="A683" s="1">
        <v>39</v>
      </c>
      <c r="B683" s="1" t="s">
        <v>2050</v>
      </c>
      <c r="E683" s="44">
        <v>8891</v>
      </c>
    </row>
    <row r="684" spans="1:5" ht="12.75" hidden="1" customHeight="1">
      <c r="A684" s="1">
        <v>40</v>
      </c>
      <c r="B684" s="1" t="s">
        <v>2108</v>
      </c>
      <c r="E684" s="44">
        <v>8899</v>
      </c>
    </row>
    <row r="685" spans="1:5" ht="12.75" hidden="1" customHeight="1">
      <c r="A685" s="1">
        <v>41</v>
      </c>
      <c r="B685" s="1" t="s">
        <v>2161</v>
      </c>
      <c r="E685" s="44">
        <v>9001</v>
      </c>
    </row>
    <row r="686" spans="1:5" ht="12.75" hidden="1" customHeight="1">
      <c r="A686" s="1">
        <v>48</v>
      </c>
      <c r="B686" s="1" t="s">
        <v>2396</v>
      </c>
      <c r="E686" s="44">
        <v>9002</v>
      </c>
    </row>
    <row r="687" spans="1:5" ht="12.75" hidden="1" customHeight="1">
      <c r="A687" s="1">
        <v>49</v>
      </c>
      <c r="B687" s="1" t="s">
        <v>3315</v>
      </c>
      <c r="E687" s="44">
        <v>9003</v>
      </c>
    </row>
    <row r="688" spans="1:5" ht="12.75" hidden="1" customHeight="1">
      <c r="A688" s="1">
        <v>52</v>
      </c>
      <c r="B688" s="1" t="s">
        <v>3250</v>
      </c>
      <c r="E688" s="44">
        <v>9004</v>
      </c>
    </row>
    <row r="689" spans="1:5" ht="12.75" hidden="1" customHeight="1">
      <c r="A689" s="1">
        <v>54</v>
      </c>
      <c r="B689" s="1" t="s">
        <v>2683</v>
      </c>
      <c r="E689" s="44">
        <v>9101</v>
      </c>
    </row>
    <row r="690" spans="1:5" ht="12.75" hidden="1" customHeight="1">
      <c r="A690" s="1">
        <v>55</v>
      </c>
      <c r="B690" s="1" t="s">
        <v>2052</v>
      </c>
      <c r="E690" s="44">
        <v>9102</v>
      </c>
    </row>
    <row r="691" spans="1:5" ht="12.75" hidden="1" customHeight="1">
      <c r="A691" s="1">
        <v>60</v>
      </c>
      <c r="B691" s="1" t="s">
        <v>1982</v>
      </c>
      <c r="E691" s="44">
        <v>9103</v>
      </c>
    </row>
    <row r="692" spans="1:5" ht="12.75" hidden="1" customHeight="1">
      <c r="A692" s="1">
        <v>61</v>
      </c>
      <c r="B692" s="1" t="s">
        <v>2729</v>
      </c>
      <c r="E692" s="44">
        <v>9104</v>
      </c>
    </row>
    <row r="693" spans="1:5" ht="12.75" hidden="1" customHeight="1">
      <c r="A693" s="1">
        <v>65</v>
      </c>
      <c r="B693" s="1" t="s">
        <v>2437</v>
      </c>
      <c r="E693" s="44">
        <v>9200</v>
      </c>
    </row>
    <row r="694" spans="1:5" ht="12.75" hidden="1" customHeight="1">
      <c r="A694" s="1">
        <v>76</v>
      </c>
      <c r="B694" s="1" t="s">
        <v>3665</v>
      </c>
      <c r="E694" s="44">
        <v>9311</v>
      </c>
    </row>
    <row r="695" spans="1:5" ht="12.75" hidden="1" customHeight="1">
      <c r="A695" s="1">
        <v>77</v>
      </c>
      <c r="B695" s="1" t="s">
        <v>3215</v>
      </c>
      <c r="E695" s="44">
        <v>9312</v>
      </c>
    </row>
    <row r="696" spans="1:5" ht="12.75" hidden="1" customHeight="1">
      <c r="A696" s="1">
        <v>80</v>
      </c>
      <c r="B696" s="1" t="s">
        <v>2224</v>
      </c>
      <c r="E696" s="44">
        <v>9313</v>
      </c>
    </row>
    <row r="697" spans="1:5" ht="12.75" hidden="1" customHeight="1">
      <c r="A697" s="1">
        <v>86</v>
      </c>
      <c r="B697" s="1" t="s">
        <v>2914</v>
      </c>
      <c r="E697" s="44">
        <v>9319</v>
      </c>
    </row>
    <row r="698" spans="1:5" ht="12.75" hidden="1" customHeight="1">
      <c r="A698" s="1">
        <v>90</v>
      </c>
      <c r="B698" s="1" t="s">
        <v>2053</v>
      </c>
      <c r="E698" s="44">
        <v>9321</v>
      </c>
    </row>
    <row r="699" spans="1:5" ht="12.75" hidden="1" customHeight="1">
      <c r="A699" s="1">
        <v>95</v>
      </c>
      <c r="B699" s="1" t="s">
        <v>1812</v>
      </c>
      <c r="E699" s="44">
        <v>9329</v>
      </c>
    </row>
    <row r="700" spans="1:5" ht="12.75" hidden="1" customHeight="1">
      <c r="A700" s="1">
        <v>96</v>
      </c>
      <c r="B700" s="1" t="s">
        <v>1910</v>
      </c>
      <c r="E700" s="44">
        <v>9411</v>
      </c>
    </row>
    <row r="701" spans="1:5" ht="12.75" hidden="1" customHeight="1">
      <c r="A701" s="1">
        <v>102</v>
      </c>
      <c r="B701" s="1" t="s">
        <v>2743</v>
      </c>
      <c r="E701" s="44">
        <v>9412</v>
      </c>
    </row>
    <row r="702" spans="1:5" ht="12.75" hidden="1" customHeight="1">
      <c r="A702" s="1">
        <v>106</v>
      </c>
      <c r="B702" s="1" t="s">
        <v>2380</v>
      </c>
      <c r="E702" s="44">
        <v>9420</v>
      </c>
    </row>
    <row r="703" spans="1:5" ht="12.75" hidden="1" customHeight="1">
      <c r="A703" s="1">
        <v>109</v>
      </c>
      <c r="B703" s="1" t="s">
        <v>2789</v>
      </c>
      <c r="E703" s="44">
        <v>9491</v>
      </c>
    </row>
    <row r="704" spans="1:5" ht="12.75" hidden="1" customHeight="1">
      <c r="A704" s="1">
        <v>110</v>
      </c>
      <c r="B704" s="1" t="s">
        <v>2452</v>
      </c>
      <c r="E704" s="44">
        <v>9492</v>
      </c>
    </row>
    <row r="705" spans="1:5" ht="12.75" hidden="1" customHeight="1">
      <c r="A705" s="1">
        <v>120</v>
      </c>
      <c r="B705" s="1" t="s">
        <v>2648</v>
      </c>
      <c r="E705" s="44">
        <v>9499</v>
      </c>
    </row>
    <row r="706" spans="1:5" ht="12.75" hidden="1" customHeight="1">
      <c r="A706" s="1">
        <v>121</v>
      </c>
      <c r="B706" s="1" t="s">
        <v>1927</v>
      </c>
      <c r="E706" s="44">
        <v>9511</v>
      </c>
    </row>
    <row r="707" spans="1:5" ht="12.75" hidden="1" customHeight="1">
      <c r="A707" s="1">
        <v>122</v>
      </c>
      <c r="B707" s="1" t="s">
        <v>2442</v>
      </c>
      <c r="E707" s="44">
        <v>9512</v>
      </c>
    </row>
    <row r="708" spans="1:5" ht="12.75" hidden="1" customHeight="1">
      <c r="A708" s="1">
        <v>123</v>
      </c>
      <c r="B708" s="1" t="s">
        <v>2353</v>
      </c>
      <c r="E708" s="44">
        <v>9521</v>
      </c>
    </row>
    <row r="709" spans="1:5" ht="12.75" hidden="1" customHeight="1">
      <c r="A709" s="1">
        <v>160</v>
      </c>
      <c r="B709" s="1" t="s">
        <v>2638</v>
      </c>
      <c r="E709" s="44">
        <v>9522</v>
      </c>
    </row>
    <row r="710" spans="1:5" ht="12.75" hidden="1" customHeight="1">
      <c r="A710" s="1">
        <v>185</v>
      </c>
      <c r="B710" s="1" t="s">
        <v>2528</v>
      </c>
      <c r="E710" s="44">
        <v>9523</v>
      </c>
    </row>
    <row r="711" spans="1:5" ht="12.75" hidden="1" customHeight="1">
      <c r="A711" s="1">
        <v>196</v>
      </c>
      <c r="B711" s="1" t="s">
        <v>3396</v>
      </c>
      <c r="E711" s="44">
        <v>9524</v>
      </c>
    </row>
    <row r="712" spans="1:5" ht="12.75" hidden="1" customHeight="1">
      <c r="A712" s="1">
        <v>225</v>
      </c>
      <c r="B712" s="1" t="s">
        <v>2299</v>
      </c>
      <c r="E712" s="44">
        <v>9525</v>
      </c>
    </row>
    <row r="713" spans="1:5" ht="12.75" hidden="1" customHeight="1">
      <c r="A713" s="1">
        <v>240</v>
      </c>
      <c r="B713" s="1" t="s">
        <v>2909</v>
      </c>
      <c r="E713" s="44">
        <v>9529</v>
      </c>
    </row>
    <row r="714" spans="1:5" ht="12.75" hidden="1" customHeight="1">
      <c r="A714" s="1">
        <v>241</v>
      </c>
      <c r="B714" s="1" t="s">
        <v>3450</v>
      </c>
      <c r="E714" s="44">
        <v>9601</v>
      </c>
    </row>
    <row r="715" spans="1:5" ht="12.75" hidden="1" customHeight="1">
      <c r="A715" s="1">
        <v>242</v>
      </c>
      <c r="B715" s="1" t="s">
        <v>2414</v>
      </c>
      <c r="E715" s="44">
        <v>9602</v>
      </c>
    </row>
    <row r="716" spans="1:5" ht="12.75" hidden="1" customHeight="1">
      <c r="A716" s="1">
        <v>250</v>
      </c>
      <c r="B716" s="1" t="s">
        <v>2931</v>
      </c>
      <c r="E716" s="44">
        <v>9603</v>
      </c>
    </row>
    <row r="717" spans="1:5" ht="12.75" hidden="1" customHeight="1">
      <c r="A717" s="1">
        <v>256</v>
      </c>
      <c r="B717" s="1" t="s">
        <v>3335</v>
      </c>
      <c r="E717" s="44">
        <v>9604</v>
      </c>
    </row>
    <row r="718" spans="1:5" ht="12.75" hidden="1" customHeight="1">
      <c r="A718" s="1">
        <v>258</v>
      </c>
      <c r="B718" s="1" t="s">
        <v>1987</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1:D1" location="Upute!A2" tooltip="Upute o popunjavanju obrasca i načinu rada s Excel datotekom" display="Uputa"/>
    <hyperlink ref="E1:F1" location="Kont!A1" tooltip="Radni list Kontrole" display="Kontrole"/>
    <hyperlink ref="G1:I1" location="Sifre!A1" tooltip="Šifarnik općina, razdjela i djelatnosti" display="Sifre"/>
    <hyperlink ref="J1:K1" location="Prom!A1" tooltip="Popis promjena po verzijama" display="Promjene"/>
    <hyperlink ref="C25:D25" location="PRRAS!B4" tooltip=" Radni list za popunjavanje Obrasca PR-RAS" display="PR-RAS (VP 151)"/>
    <hyperlink ref="E25" location="Kont!A26" tooltip="Pregled kontrola PR-RAS obrasca" display="Kont!A26"/>
    <hyperlink ref="C27" location="Bil!B4" tooltip="Radni list za popunajvanje BIL obrasca" display="BIL (VP 158)"/>
    <hyperlink ref="C27:D27" location="Bil!B4" tooltip="Radni list za popunajvanje BIL obrasca" display="BIL (VP 158)"/>
    <hyperlink ref="E27" location="Kont!A225" tooltip="Pregled kontrola BIL obrasca" display="Kont!A225"/>
    <hyperlink ref="C29:D29" location="RasF!B4" tooltip="Radni list za popunjavanje obrasca RAS-funkcijski" display="RAS funkcijski (VP 154)"/>
    <hyperlink ref="E29" location="Kont!A252" tooltip="Pregled kontrola RAS-funkcijskog obrasca" display="Kont!A252"/>
    <hyperlink ref="C31:D31" location="PVRIO!B4" tooltip="Radni list za popunjavanje P-VRIO obrasca" display="P-VRIO (VP 156)"/>
    <hyperlink ref="E31" location="Kont!A244" tooltip="Pregled kontrola obrasca P-VRIO" display="Kont!A244"/>
    <hyperlink ref="C33:D33" location="Obv!B4" tooltip="Radni list za popunjavanje obrasca Obveze" display="Obveze (VP 159 i 160)"/>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998"/>
  <sheetViews>
    <sheetView showGridLines="0" showRowColHeaders="0" workbookViewId="0">
      <pane ySplit="1" topLeftCell="A632" activePane="bottomLeft" state="frozen"/>
      <selection pane="bottomLeft" activeCell="E648" sqref="E648"/>
    </sheetView>
  </sheetViews>
  <sheetFormatPr defaultColWidth="0" defaultRowHeight="12" zeroHeight="1"/>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c r="A1" s="431" t="s">
        <v>2527</v>
      </c>
      <c r="B1" s="432"/>
      <c r="C1" s="435" t="s">
        <v>2719</v>
      </c>
      <c r="D1" s="436"/>
      <c r="E1" s="436"/>
      <c r="F1" s="436"/>
    </row>
    <row r="2" spans="1:7" s="23" customFormat="1" ht="39.950000000000003" customHeight="1" thickBot="1">
      <c r="A2" s="437" t="s">
        <v>3496</v>
      </c>
      <c r="B2" s="430"/>
      <c r="C2" s="430"/>
      <c r="D2" s="438"/>
      <c r="E2" s="433" t="s">
        <v>1882</v>
      </c>
      <c r="F2" s="434"/>
    </row>
    <row r="3" spans="1:7" s="262" customFormat="1" ht="30" customHeight="1">
      <c r="A3" s="429" t="str">
        <f>"za razdoblje "&amp;IF(RefStr!K10="","________________",TEXT(RefStr!K10,"d. mmmm yyyy.")&amp;" do "&amp;IF(RefStr!K12="","______________",TEXT(RefStr!K12,"d. mmmm yyyy.")))</f>
        <v>za razdoblje 1. siječanj 2020. do 31. prosinac 2020.</v>
      </c>
      <c r="B3" s="430"/>
      <c r="C3" s="430"/>
      <c r="D3" s="430"/>
      <c r="E3" s="55"/>
      <c r="F3" s="55"/>
    </row>
    <row r="4" spans="1:7" s="23" customFormat="1" ht="15" customHeight="1">
      <c r="A4" s="36" t="s">
        <v>1233</v>
      </c>
      <c r="B4" s="424" t="str">
        <f>"RKP: "&amp;IF(RefStr!B6&lt;&gt;"",TEXT(INT(VALUE(RefStr!B6)),"00000"),"_____"&amp;",  "&amp;"MB: "&amp;IF(RefStr!B8&lt;&gt;"",TEXT(INT(VALUE(RefStr!B8)),"00000000"),"________")&amp;"  OIB: "&amp;IF(RefStr!K14&lt;&gt;"",RefStr!K14,"___________"))</f>
        <v>RKP: 07823</v>
      </c>
      <c r="C4" s="425"/>
      <c r="D4" s="425"/>
      <c r="E4" s="426">
        <f>SUM(Skriveni!G2:G976)</f>
        <v>280448622.31199998</v>
      </c>
      <c r="F4" s="427"/>
    </row>
    <row r="5" spans="1:7" s="23" customFormat="1" ht="15" customHeight="1">
      <c r="B5" s="424" t="str">
        <f>"Naziv: "&amp;IF(RefStr!B10&lt;&gt;"",RefStr!B10,"_______________________________________")</f>
        <v>Naziv: DOM ZA STARIJE I NEMOĆNE OSOBE SLAVONSKI BROD</v>
      </c>
      <c r="C5" s="425"/>
      <c r="D5" s="425"/>
      <c r="E5" s="428" t="s">
        <v>1907</v>
      </c>
      <c r="F5" s="428"/>
    </row>
    <row r="6" spans="1:7" s="23" customFormat="1" ht="15" customHeight="1">
      <c r="A6" s="24"/>
      <c r="B6" s="420" t="str">
        <f xml:space="preserve"> "Razina: " &amp; RefStr!B16 &amp; ", Razdjel: " &amp; TEXT(INT(VALUE(RefStr!B20)), "000")</f>
        <v>Razina: 31, Razdjel: 000</v>
      </c>
      <c r="C6" s="421"/>
      <c r="D6" s="421"/>
      <c r="E6" s="421"/>
      <c r="F6" s="421"/>
    </row>
    <row r="7" spans="1:7" s="23" customFormat="1" ht="15" customHeight="1">
      <c r="A7" s="24"/>
      <c r="B7" s="420" t="str">
        <f>"Djelatnost: " &amp; RefStr!B18 &amp; " " &amp; RefStr!C18</f>
        <v>Djelatnost: 8730 Djelatnosti socijalne skrbi sa smještajem za starije osobe i osobe s invaliditetom</v>
      </c>
      <c r="C7" s="421"/>
      <c r="D7" s="421"/>
      <c r="E7" s="421"/>
      <c r="F7" s="421"/>
    </row>
    <row r="8" spans="1:7" s="23" customFormat="1" ht="14.25" customHeight="1">
      <c r="A8" s="25"/>
      <c r="B8" s="25"/>
      <c r="C8" s="25"/>
      <c r="F8" s="265" t="s">
        <v>1969</v>
      </c>
    </row>
    <row r="9" spans="1:7" ht="45.95" customHeight="1">
      <c r="A9" s="300" t="s">
        <v>2310</v>
      </c>
      <c r="B9" s="301" t="s">
        <v>1451</v>
      </c>
      <c r="C9" s="301" t="s">
        <v>166</v>
      </c>
      <c r="D9" s="302" t="s">
        <v>3318</v>
      </c>
      <c r="E9" s="302" t="s">
        <v>3343</v>
      </c>
      <c r="F9" s="275" t="s">
        <v>1445</v>
      </c>
      <c r="G9" s="271"/>
    </row>
    <row r="10" spans="1:7">
      <c r="A10" s="303">
        <v>1</v>
      </c>
      <c r="B10" s="304">
        <v>2</v>
      </c>
      <c r="C10" s="305">
        <v>3</v>
      </c>
      <c r="D10" s="306">
        <v>4</v>
      </c>
      <c r="E10" s="306">
        <v>5</v>
      </c>
      <c r="F10" s="307">
        <v>6</v>
      </c>
      <c r="G10" s="271"/>
    </row>
    <row r="11" spans="1:7" s="8" customFormat="1" ht="15" customHeight="1">
      <c r="A11" s="418" t="s">
        <v>2036</v>
      </c>
      <c r="B11" s="419"/>
      <c r="C11" s="321"/>
      <c r="D11" s="141"/>
      <c r="E11" s="141"/>
      <c r="F11" s="142"/>
    </row>
    <row r="12" spans="1:7" s="8" customFormat="1">
      <c r="A12" s="143">
        <v>6</v>
      </c>
      <c r="B12" s="144" t="s">
        <v>2708</v>
      </c>
      <c r="C12" s="317">
        <v>1</v>
      </c>
      <c r="D12" s="145">
        <f>D13+D50+D56+D85+D116+D134+D141+D147</f>
        <v>15118495</v>
      </c>
      <c r="E12" s="145">
        <f>E13+E50+E56+E85+E116+E134+E141+E147</f>
        <v>15282963</v>
      </c>
      <c r="F12" s="146">
        <f t="shared" ref="F12:F75" si="0">IF(D12&lt;&gt;0,IF(E12/D12&gt;=100,"&gt;&gt;100",E12/D12*100),"-")</f>
        <v>101.08785960507312</v>
      </c>
    </row>
    <row r="13" spans="1:7" s="8" customFormat="1">
      <c r="A13" s="143">
        <v>61</v>
      </c>
      <c r="B13" s="144" t="s">
        <v>2522</v>
      </c>
      <c r="C13" s="317">
        <v>2</v>
      </c>
      <c r="D13" s="145">
        <f>D14+D23+D29+D35+D43+D46</f>
        <v>0</v>
      </c>
      <c r="E13" s="145">
        <f>E14+E23+E29+E35+E43+E46</f>
        <v>0</v>
      </c>
      <c r="F13" s="146" t="str">
        <f t="shared" si="0"/>
        <v>-</v>
      </c>
    </row>
    <row r="14" spans="1:7" s="8" customFormat="1">
      <c r="A14" s="143">
        <v>611</v>
      </c>
      <c r="B14" s="144" t="s">
        <v>2658</v>
      </c>
      <c r="C14" s="317">
        <v>3</v>
      </c>
      <c r="D14" s="145">
        <f>SUM(D15:D20)-D21-D22</f>
        <v>0</v>
      </c>
      <c r="E14" s="145">
        <f>SUM(E15:E20)-E21-E22</f>
        <v>0</v>
      </c>
      <c r="F14" s="146" t="str">
        <f t="shared" si="0"/>
        <v>-</v>
      </c>
    </row>
    <row r="15" spans="1:7" s="8" customFormat="1">
      <c r="A15" s="143">
        <v>6111</v>
      </c>
      <c r="B15" s="144" t="s">
        <v>2519</v>
      </c>
      <c r="C15" s="317">
        <v>4</v>
      </c>
      <c r="D15" s="147">
        <v>0</v>
      </c>
      <c r="E15" s="147">
        <v>0</v>
      </c>
      <c r="F15" s="146" t="str">
        <f t="shared" si="0"/>
        <v>-</v>
      </c>
    </row>
    <row r="16" spans="1:7" s="8" customFormat="1">
      <c r="A16" s="143">
        <v>6112</v>
      </c>
      <c r="B16" s="144" t="s">
        <v>2622</v>
      </c>
      <c r="C16" s="317">
        <v>5</v>
      </c>
      <c r="D16" s="147">
        <v>0</v>
      </c>
      <c r="E16" s="147">
        <v>0</v>
      </c>
      <c r="F16" s="146" t="str">
        <f t="shared" si="0"/>
        <v>-</v>
      </c>
    </row>
    <row r="17" spans="1:6" s="8" customFormat="1">
      <c r="A17" s="143">
        <v>6113</v>
      </c>
      <c r="B17" s="144" t="s">
        <v>2675</v>
      </c>
      <c r="C17" s="317">
        <v>6</v>
      </c>
      <c r="D17" s="147">
        <v>0</v>
      </c>
      <c r="E17" s="147">
        <v>0</v>
      </c>
      <c r="F17" s="146" t="str">
        <f t="shared" si="0"/>
        <v>-</v>
      </c>
    </row>
    <row r="18" spans="1:6" s="8" customFormat="1">
      <c r="A18" s="143">
        <v>6114</v>
      </c>
      <c r="B18" s="144" t="s">
        <v>2289</v>
      </c>
      <c r="C18" s="317">
        <v>7</v>
      </c>
      <c r="D18" s="147">
        <v>0</v>
      </c>
      <c r="E18" s="147">
        <v>0</v>
      </c>
      <c r="F18" s="146" t="str">
        <f t="shared" si="0"/>
        <v>-</v>
      </c>
    </row>
    <row r="19" spans="1:6" s="8" customFormat="1">
      <c r="A19" s="143">
        <v>6115</v>
      </c>
      <c r="B19" s="144" t="s">
        <v>3272</v>
      </c>
      <c r="C19" s="317">
        <v>8</v>
      </c>
      <c r="D19" s="147">
        <v>0</v>
      </c>
      <c r="E19" s="147">
        <v>0</v>
      </c>
      <c r="F19" s="146" t="str">
        <f t="shared" si="0"/>
        <v>-</v>
      </c>
    </row>
    <row r="20" spans="1:6" s="8" customFormat="1">
      <c r="A20" s="143">
        <v>6116</v>
      </c>
      <c r="B20" s="144" t="s">
        <v>3767</v>
      </c>
      <c r="C20" s="317">
        <v>9</v>
      </c>
      <c r="D20" s="147">
        <v>0</v>
      </c>
      <c r="E20" s="147">
        <v>0</v>
      </c>
      <c r="F20" s="146" t="str">
        <f t="shared" si="0"/>
        <v>-</v>
      </c>
    </row>
    <row r="21" spans="1:6" s="8" customFormat="1">
      <c r="A21" s="143">
        <v>6117</v>
      </c>
      <c r="B21" s="144" t="s">
        <v>3503</v>
      </c>
      <c r="C21" s="317">
        <v>10</v>
      </c>
      <c r="D21" s="147">
        <v>0</v>
      </c>
      <c r="E21" s="147">
        <v>0</v>
      </c>
      <c r="F21" s="146" t="str">
        <f t="shared" si="0"/>
        <v>-</v>
      </c>
    </row>
    <row r="22" spans="1:6" s="8" customFormat="1">
      <c r="A22" s="143">
        <v>6119</v>
      </c>
      <c r="B22" s="144" t="s">
        <v>3708</v>
      </c>
      <c r="C22" s="317">
        <v>11</v>
      </c>
      <c r="D22" s="147">
        <v>0</v>
      </c>
      <c r="E22" s="147">
        <v>0</v>
      </c>
      <c r="F22" s="146" t="str">
        <f t="shared" si="0"/>
        <v>-</v>
      </c>
    </row>
    <row r="23" spans="1:6" s="8" customFormat="1">
      <c r="A23" s="143">
        <v>612</v>
      </c>
      <c r="B23" s="144" t="s">
        <v>2290</v>
      </c>
      <c r="C23" s="317">
        <v>12</v>
      </c>
      <c r="D23" s="145">
        <f>SUM(D24:D27)-D28</f>
        <v>0</v>
      </c>
      <c r="E23" s="145">
        <f>SUM(E24:E27)-E28</f>
        <v>0</v>
      </c>
      <c r="F23" s="148" t="str">
        <f t="shared" si="0"/>
        <v>-</v>
      </c>
    </row>
    <row r="24" spans="1:6" s="8" customFormat="1">
      <c r="A24" s="143">
        <v>6121</v>
      </c>
      <c r="B24" s="144" t="s">
        <v>2061</v>
      </c>
      <c r="C24" s="317">
        <v>13</v>
      </c>
      <c r="D24" s="147">
        <v>0</v>
      </c>
      <c r="E24" s="147">
        <v>0</v>
      </c>
      <c r="F24" s="146" t="str">
        <f t="shared" si="0"/>
        <v>-</v>
      </c>
    </row>
    <row r="25" spans="1:6" s="8" customFormat="1">
      <c r="A25" s="143">
        <v>6122</v>
      </c>
      <c r="B25" s="144" t="s">
        <v>3690</v>
      </c>
      <c r="C25" s="317">
        <v>14</v>
      </c>
      <c r="D25" s="147">
        <v>0</v>
      </c>
      <c r="E25" s="147">
        <v>0</v>
      </c>
      <c r="F25" s="146" t="str">
        <f t="shared" si="0"/>
        <v>-</v>
      </c>
    </row>
    <row r="26" spans="1:6" s="8" customFormat="1">
      <c r="A26" s="143">
        <v>6123</v>
      </c>
      <c r="B26" s="149" t="s">
        <v>2830</v>
      </c>
      <c r="C26" s="317">
        <v>15</v>
      </c>
      <c r="D26" s="147">
        <v>0</v>
      </c>
      <c r="E26" s="147">
        <v>0</v>
      </c>
      <c r="F26" s="146" t="str">
        <f t="shared" si="0"/>
        <v>-</v>
      </c>
    </row>
    <row r="27" spans="1:6" s="8" customFormat="1">
      <c r="A27" s="143">
        <v>6124</v>
      </c>
      <c r="B27" s="144" t="s">
        <v>2898</v>
      </c>
      <c r="C27" s="317">
        <v>16</v>
      </c>
      <c r="D27" s="147">
        <v>0</v>
      </c>
      <c r="E27" s="147">
        <v>0</v>
      </c>
      <c r="F27" s="146" t="str">
        <f t="shared" si="0"/>
        <v>-</v>
      </c>
    </row>
    <row r="28" spans="1:6" s="8" customFormat="1">
      <c r="A28" s="143">
        <v>6125</v>
      </c>
      <c r="B28" s="144" t="s">
        <v>3159</v>
      </c>
      <c r="C28" s="317">
        <v>17</v>
      </c>
      <c r="D28" s="147">
        <v>0</v>
      </c>
      <c r="E28" s="147">
        <v>0</v>
      </c>
      <c r="F28" s="146" t="str">
        <f t="shared" si="0"/>
        <v>-</v>
      </c>
    </row>
    <row r="29" spans="1:6" s="8" customFormat="1">
      <c r="A29" s="143">
        <v>613</v>
      </c>
      <c r="B29" s="144" t="s">
        <v>2204</v>
      </c>
      <c r="C29" s="317">
        <v>18</v>
      </c>
      <c r="D29" s="145">
        <f>SUM(D30:D34)</f>
        <v>0</v>
      </c>
      <c r="E29" s="145">
        <f>SUM(E30:E34)</f>
        <v>0</v>
      </c>
      <c r="F29" s="148" t="str">
        <f t="shared" si="0"/>
        <v>-</v>
      </c>
    </row>
    <row r="30" spans="1:6" s="8" customFormat="1">
      <c r="A30" s="143">
        <v>6131</v>
      </c>
      <c r="B30" s="144" t="s">
        <v>2236</v>
      </c>
      <c r="C30" s="317">
        <v>19</v>
      </c>
      <c r="D30" s="147">
        <v>0</v>
      </c>
      <c r="E30" s="147">
        <v>0</v>
      </c>
      <c r="F30" s="146" t="str">
        <f t="shared" si="0"/>
        <v>-</v>
      </c>
    </row>
    <row r="31" spans="1:6" s="8" customFormat="1">
      <c r="A31" s="143">
        <v>6132</v>
      </c>
      <c r="B31" s="144" t="s">
        <v>2062</v>
      </c>
      <c r="C31" s="317">
        <v>20</v>
      </c>
      <c r="D31" s="147">
        <v>0</v>
      </c>
      <c r="E31" s="147">
        <v>0</v>
      </c>
      <c r="F31" s="146" t="str">
        <f t="shared" si="0"/>
        <v>-</v>
      </c>
    </row>
    <row r="32" spans="1:6" s="8" customFormat="1">
      <c r="A32" s="143">
        <v>6133</v>
      </c>
      <c r="B32" s="144" t="s">
        <v>2467</v>
      </c>
      <c r="C32" s="317">
        <v>21</v>
      </c>
      <c r="D32" s="147">
        <v>0</v>
      </c>
      <c r="E32" s="147">
        <v>0</v>
      </c>
      <c r="F32" s="146" t="str">
        <f t="shared" si="0"/>
        <v>-</v>
      </c>
    </row>
    <row r="33" spans="1:6" s="8" customFormat="1">
      <c r="A33" s="143">
        <v>6134</v>
      </c>
      <c r="B33" s="144" t="s">
        <v>2002</v>
      </c>
      <c r="C33" s="317">
        <v>22</v>
      </c>
      <c r="D33" s="147">
        <v>0</v>
      </c>
      <c r="E33" s="147">
        <v>0</v>
      </c>
      <c r="F33" s="146" t="str">
        <f t="shared" si="0"/>
        <v>-</v>
      </c>
    </row>
    <row r="34" spans="1:6" s="8" customFormat="1">
      <c r="A34" s="143">
        <v>6135</v>
      </c>
      <c r="B34" s="144" t="s">
        <v>2111</v>
      </c>
      <c r="C34" s="317">
        <v>23</v>
      </c>
      <c r="D34" s="147">
        <v>0</v>
      </c>
      <c r="E34" s="147">
        <v>0</v>
      </c>
      <c r="F34" s="146" t="str">
        <f t="shared" si="0"/>
        <v>-</v>
      </c>
    </row>
    <row r="35" spans="1:6" s="8" customFormat="1">
      <c r="A35" s="143">
        <v>614</v>
      </c>
      <c r="B35" s="144" t="s">
        <v>2403</v>
      </c>
      <c r="C35" s="317">
        <v>24</v>
      </c>
      <c r="D35" s="145">
        <f>SUM(D36:D42)</f>
        <v>0</v>
      </c>
      <c r="E35" s="145">
        <f>SUM(E36:E42)</f>
        <v>0</v>
      </c>
      <c r="F35" s="148" t="str">
        <f t="shared" si="0"/>
        <v>-</v>
      </c>
    </row>
    <row r="36" spans="1:6" s="8" customFormat="1">
      <c r="A36" s="143">
        <v>6141</v>
      </c>
      <c r="B36" s="144" t="s">
        <v>1988</v>
      </c>
      <c r="C36" s="317">
        <v>25</v>
      </c>
      <c r="D36" s="147">
        <v>0</v>
      </c>
      <c r="E36" s="147">
        <v>0</v>
      </c>
      <c r="F36" s="146" t="str">
        <f t="shared" si="0"/>
        <v>-</v>
      </c>
    </row>
    <row r="37" spans="1:6" s="8" customFormat="1">
      <c r="A37" s="143">
        <v>6142</v>
      </c>
      <c r="B37" s="144" t="s">
        <v>1609</v>
      </c>
      <c r="C37" s="317">
        <v>26</v>
      </c>
      <c r="D37" s="147">
        <v>0</v>
      </c>
      <c r="E37" s="147">
        <v>0</v>
      </c>
      <c r="F37" s="146" t="str">
        <f t="shared" si="0"/>
        <v>-</v>
      </c>
    </row>
    <row r="38" spans="1:6" s="8" customFormat="1">
      <c r="A38" s="143">
        <v>6143</v>
      </c>
      <c r="B38" s="144" t="s">
        <v>2646</v>
      </c>
      <c r="C38" s="317">
        <v>27</v>
      </c>
      <c r="D38" s="147">
        <v>0</v>
      </c>
      <c r="E38" s="147">
        <v>0</v>
      </c>
      <c r="F38" s="146" t="str">
        <f t="shared" si="0"/>
        <v>-</v>
      </c>
    </row>
    <row r="39" spans="1:6" s="8" customFormat="1">
      <c r="A39" s="143">
        <v>6145</v>
      </c>
      <c r="B39" s="144" t="s">
        <v>3435</v>
      </c>
      <c r="C39" s="317">
        <v>28</v>
      </c>
      <c r="D39" s="147">
        <v>0</v>
      </c>
      <c r="E39" s="147">
        <v>0</v>
      </c>
      <c r="F39" s="146" t="str">
        <f t="shared" si="0"/>
        <v>-</v>
      </c>
    </row>
    <row r="40" spans="1:6" s="8" customFormat="1">
      <c r="A40" s="143">
        <v>6146</v>
      </c>
      <c r="B40" s="144" t="s">
        <v>2096</v>
      </c>
      <c r="C40" s="317">
        <v>29</v>
      </c>
      <c r="D40" s="147">
        <v>0</v>
      </c>
      <c r="E40" s="147">
        <v>0</v>
      </c>
      <c r="F40" s="146" t="str">
        <f t="shared" si="0"/>
        <v>-</v>
      </c>
    </row>
    <row r="41" spans="1:6" s="8" customFormat="1">
      <c r="A41" s="143">
        <v>6147</v>
      </c>
      <c r="B41" s="144" t="s">
        <v>3691</v>
      </c>
      <c r="C41" s="317">
        <v>30</v>
      </c>
      <c r="D41" s="147">
        <v>0</v>
      </c>
      <c r="E41" s="147">
        <v>0</v>
      </c>
      <c r="F41" s="146" t="str">
        <f t="shared" si="0"/>
        <v>-</v>
      </c>
    </row>
    <row r="42" spans="1:6" s="8" customFormat="1">
      <c r="A42" s="143">
        <v>6148</v>
      </c>
      <c r="B42" s="144" t="s">
        <v>2992</v>
      </c>
      <c r="C42" s="317">
        <v>31</v>
      </c>
      <c r="D42" s="147">
        <v>0</v>
      </c>
      <c r="E42" s="147">
        <v>0</v>
      </c>
      <c r="F42" s="146" t="str">
        <f t="shared" si="0"/>
        <v>-</v>
      </c>
    </row>
    <row r="43" spans="1:6" s="8" customFormat="1">
      <c r="A43" s="143">
        <v>615</v>
      </c>
      <c r="B43" s="144" t="s">
        <v>3571</v>
      </c>
      <c r="C43" s="317">
        <v>32</v>
      </c>
      <c r="D43" s="145">
        <f>SUM(D44:D45)</f>
        <v>0</v>
      </c>
      <c r="E43" s="145">
        <f>SUM(E44:E45)</f>
        <v>0</v>
      </c>
      <c r="F43" s="148" t="str">
        <f t="shared" si="0"/>
        <v>-</v>
      </c>
    </row>
    <row r="44" spans="1:6" s="8" customFormat="1">
      <c r="A44" s="143">
        <v>6151</v>
      </c>
      <c r="B44" s="144" t="s">
        <v>1993</v>
      </c>
      <c r="C44" s="317">
        <v>33</v>
      </c>
      <c r="D44" s="147">
        <v>0</v>
      </c>
      <c r="E44" s="147">
        <v>0</v>
      </c>
      <c r="F44" s="146" t="str">
        <f t="shared" si="0"/>
        <v>-</v>
      </c>
    </row>
    <row r="45" spans="1:6" s="8" customFormat="1">
      <c r="A45" s="143">
        <v>6152</v>
      </c>
      <c r="B45" s="144" t="s">
        <v>3400</v>
      </c>
      <c r="C45" s="317">
        <v>34</v>
      </c>
      <c r="D45" s="147">
        <v>0</v>
      </c>
      <c r="E45" s="147">
        <v>0</v>
      </c>
      <c r="F45" s="146" t="str">
        <f t="shared" si="0"/>
        <v>-</v>
      </c>
    </row>
    <row r="46" spans="1:6" s="8" customFormat="1">
      <c r="A46" s="143">
        <v>616</v>
      </c>
      <c r="B46" s="144" t="s">
        <v>2402</v>
      </c>
      <c r="C46" s="317">
        <v>35</v>
      </c>
      <c r="D46" s="145">
        <f>SUM(D47:D49)</f>
        <v>0</v>
      </c>
      <c r="E46" s="145">
        <f>SUM(E47:E49)</f>
        <v>0</v>
      </c>
      <c r="F46" s="148" t="str">
        <f t="shared" si="0"/>
        <v>-</v>
      </c>
    </row>
    <row r="47" spans="1:6" s="8" customFormat="1">
      <c r="A47" s="143">
        <v>6161</v>
      </c>
      <c r="B47" s="144" t="s">
        <v>3381</v>
      </c>
      <c r="C47" s="317">
        <v>36</v>
      </c>
      <c r="D47" s="147">
        <v>0</v>
      </c>
      <c r="E47" s="147">
        <v>0</v>
      </c>
      <c r="F47" s="146" t="str">
        <f t="shared" si="0"/>
        <v>-</v>
      </c>
    </row>
    <row r="48" spans="1:6" s="8" customFormat="1">
      <c r="A48" s="143">
        <v>6162</v>
      </c>
      <c r="B48" s="144" t="s">
        <v>3401</v>
      </c>
      <c r="C48" s="317">
        <v>37</v>
      </c>
      <c r="D48" s="147">
        <v>0</v>
      </c>
      <c r="E48" s="147">
        <v>0</v>
      </c>
      <c r="F48" s="146" t="str">
        <f t="shared" si="0"/>
        <v>-</v>
      </c>
    </row>
    <row r="49" spans="1:6" s="8" customFormat="1">
      <c r="A49" s="143">
        <v>6163</v>
      </c>
      <c r="B49" s="144" t="s">
        <v>2997</v>
      </c>
      <c r="C49" s="317">
        <v>38</v>
      </c>
      <c r="D49" s="147">
        <v>0</v>
      </c>
      <c r="E49" s="147">
        <v>0</v>
      </c>
      <c r="F49" s="146" t="str">
        <f t="shared" si="0"/>
        <v>-</v>
      </c>
    </row>
    <row r="50" spans="1:6" s="8" customFormat="1">
      <c r="A50" s="143">
        <v>62</v>
      </c>
      <c r="B50" s="144" t="s">
        <v>1995</v>
      </c>
      <c r="C50" s="317">
        <v>39</v>
      </c>
      <c r="D50" s="145">
        <f>D51+D54+D55</f>
        <v>0</v>
      </c>
      <c r="E50" s="145">
        <f>E51+E54+E55</f>
        <v>0</v>
      </c>
      <c r="F50" s="148" t="str">
        <f t="shared" si="0"/>
        <v>-</v>
      </c>
    </row>
    <row r="51" spans="1:6" s="8" customFormat="1">
      <c r="A51" s="143">
        <v>621</v>
      </c>
      <c r="B51" s="144" t="s">
        <v>2569</v>
      </c>
      <c r="C51" s="317">
        <v>40</v>
      </c>
      <c r="D51" s="145">
        <f>SUM(D52:D53)</f>
        <v>0</v>
      </c>
      <c r="E51" s="145">
        <f>SUM(E52:E53)</f>
        <v>0</v>
      </c>
      <c r="F51" s="148" t="str">
        <f t="shared" si="0"/>
        <v>-</v>
      </c>
    </row>
    <row r="52" spans="1:6" s="8" customFormat="1">
      <c r="A52" s="143">
        <v>6211</v>
      </c>
      <c r="B52" s="144" t="s">
        <v>2461</v>
      </c>
      <c r="C52" s="317">
        <v>41</v>
      </c>
      <c r="D52" s="147">
        <v>0</v>
      </c>
      <c r="E52" s="147">
        <v>0</v>
      </c>
      <c r="F52" s="146" t="str">
        <f t="shared" si="0"/>
        <v>-</v>
      </c>
    </row>
    <row r="53" spans="1:6" s="8" customFormat="1">
      <c r="A53" s="143">
        <v>6212</v>
      </c>
      <c r="B53" s="144" t="s">
        <v>3701</v>
      </c>
      <c r="C53" s="317">
        <v>42</v>
      </c>
      <c r="D53" s="147">
        <v>0</v>
      </c>
      <c r="E53" s="147">
        <v>0</v>
      </c>
      <c r="F53" s="146" t="str">
        <f t="shared" si="0"/>
        <v>-</v>
      </c>
    </row>
    <row r="54" spans="1:6" s="8" customFormat="1">
      <c r="A54" s="143">
        <v>622</v>
      </c>
      <c r="B54" s="144" t="s">
        <v>2192</v>
      </c>
      <c r="C54" s="317">
        <v>43</v>
      </c>
      <c r="D54" s="147">
        <v>0</v>
      </c>
      <c r="E54" s="147">
        <v>0</v>
      </c>
      <c r="F54" s="146" t="str">
        <f t="shared" si="0"/>
        <v>-</v>
      </c>
    </row>
    <row r="55" spans="1:6" s="8" customFormat="1">
      <c r="A55" s="143">
        <v>623</v>
      </c>
      <c r="B55" s="144" t="s">
        <v>2588</v>
      </c>
      <c r="C55" s="317">
        <v>44</v>
      </c>
      <c r="D55" s="147">
        <v>0</v>
      </c>
      <c r="E55" s="147">
        <v>0</v>
      </c>
      <c r="F55" s="146" t="str">
        <f t="shared" si="0"/>
        <v>-</v>
      </c>
    </row>
    <row r="56" spans="1:6" s="8" customFormat="1" ht="24">
      <c r="A56" s="143">
        <v>63</v>
      </c>
      <c r="B56" s="144" t="s">
        <v>3990</v>
      </c>
      <c r="C56" s="317">
        <v>45</v>
      </c>
      <c r="D56" s="145">
        <f>D57+D60+D65+D68+D71+D74+D77+D80</f>
        <v>0</v>
      </c>
      <c r="E56" s="145">
        <f>E57+E60+E65+E68+E71+E74+E77+E80</f>
        <v>0</v>
      </c>
      <c r="F56" s="148" t="str">
        <f t="shared" si="0"/>
        <v>-</v>
      </c>
    </row>
    <row r="57" spans="1:6" s="8" customFormat="1">
      <c r="A57" s="143">
        <v>631</v>
      </c>
      <c r="B57" s="144" t="s">
        <v>3040</v>
      </c>
      <c r="C57" s="317">
        <v>46</v>
      </c>
      <c r="D57" s="145">
        <f>D58+D59</f>
        <v>0</v>
      </c>
      <c r="E57" s="145">
        <f>E58+E59</f>
        <v>0</v>
      </c>
      <c r="F57" s="148" t="str">
        <f t="shared" si="0"/>
        <v>-</v>
      </c>
    </row>
    <row r="58" spans="1:6" s="8" customFormat="1">
      <c r="A58" s="143">
        <v>6311</v>
      </c>
      <c r="B58" s="144" t="s">
        <v>2825</v>
      </c>
      <c r="C58" s="317">
        <v>47</v>
      </c>
      <c r="D58" s="147">
        <v>0</v>
      </c>
      <c r="E58" s="147">
        <v>0</v>
      </c>
      <c r="F58" s="146" t="str">
        <f t="shared" si="0"/>
        <v>-</v>
      </c>
    </row>
    <row r="59" spans="1:6" s="8" customFormat="1">
      <c r="A59" s="143">
        <v>6312</v>
      </c>
      <c r="B59" s="144" t="s">
        <v>2892</v>
      </c>
      <c r="C59" s="317">
        <v>48</v>
      </c>
      <c r="D59" s="147">
        <v>0</v>
      </c>
      <c r="E59" s="147">
        <v>0</v>
      </c>
      <c r="F59" s="146" t="str">
        <f t="shared" si="0"/>
        <v>-</v>
      </c>
    </row>
    <row r="60" spans="1:6" s="8" customFormat="1">
      <c r="A60" s="143">
        <v>632</v>
      </c>
      <c r="B60" s="144" t="s">
        <v>3841</v>
      </c>
      <c r="C60" s="317">
        <v>49</v>
      </c>
      <c r="D60" s="145">
        <f>SUM(D61:D64)</f>
        <v>0</v>
      </c>
      <c r="E60" s="145">
        <f>SUM(E61:E64)</f>
        <v>0</v>
      </c>
      <c r="F60" s="148" t="str">
        <f t="shared" si="0"/>
        <v>-</v>
      </c>
    </row>
    <row r="61" spans="1:6" s="8" customFormat="1">
      <c r="A61" s="143">
        <v>6321</v>
      </c>
      <c r="B61" s="144" t="s">
        <v>3133</v>
      </c>
      <c r="C61" s="317">
        <v>50</v>
      </c>
      <c r="D61" s="147">
        <v>0</v>
      </c>
      <c r="E61" s="147">
        <v>0</v>
      </c>
      <c r="F61" s="146" t="str">
        <f t="shared" si="0"/>
        <v>-</v>
      </c>
    </row>
    <row r="62" spans="1:6" s="8" customFormat="1">
      <c r="A62" s="143">
        <v>6322</v>
      </c>
      <c r="B62" s="144" t="s">
        <v>3244</v>
      </c>
      <c r="C62" s="317">
        <v>51</v>
      </c>
      <c r="D62" s="147">
        <v>0</v>
      </c>
      <c r="E62" s="147">
        <v>0</v>
      </c>
      <c r="F62" s="146" t="str">
        <f t="shared" si="0"/>
        <v>-</v>
      </c>
    </row>
    <row r="63" spans="1:6" s="8" customFormat="1">
      <c r="A63" s="143">
        <v>6323</v>
      </c>
      <c r="B63" s="144" t="s">
        <v>3084</v>
      </c>
      <c r="C63" s="317">
        <v>52</v>
      </c>
      <c r="D63" s="147">
        <v>0</v>
      </c>
      <c r="E63" s="147">
        <v>0</v>
      </c>
      <c r="F63" s="146" t="str">
        <f t="shared" si="0"/>
        <v>-</v>
      </c>
    </row>
    <row r="64" spans="1:6" s="8" customFormat="1">
      <c r="A64" s="143">
        <v>6324</v>
      </c>
      <c r="B64" s="144" t="s">
        <v>3148</v>
      </c>
      <c r="C64" s="317">
        <v>53</v>
      </c>
      <c r="D64" s="147">
        <v>0</v>
      </c>
      <c r="E64" s="147">
        <v>0</v>
      </c>
      <c r="F64" s="146" t="str">
        <f t="shared" si="0"/>
        <v>-</v>
      </c>
    </row>
    <row r="65" spans="1:6" s="8" customFormat="1">
      <c r="A65" s="143">
        <v>633</v>
      </c>
      <c r="B65" s="144" t="s">
        <v>3382</v>
      </c>
      <c r="C65" s="317">
        <v>54</v>
      </c>
      <c r="D65" s="145">
        <f>SUM(D66:D67)</f>
        <v>0</v>
      </c>
      <c r="E65" s="145">
        <f>SUM(E66:E67)</f>
        <v>0</v>
      </c>
      <c r="F65" s="148" t="str">
        <f t="shared" si="0"/>
        <v>-</v>
      </c>
    </row>
    <row r="66" spans="1:6" s="8" customFormat="1">
      <c r="A66" s="143">
        <v>6331</v>
      </c>
      <c r="B66" s="144" t="s">
        <v>3226</v>
      </c>
      <c r="C66" s="317">
        <v>55</v>
      </c>
      <c r="D66" s="147">
        <v>0</v>
      </c>
      <c r="E66" s="147">
        <v>0</v>
      </c>
      <c r="F66" s="146" t="str">
        <f t="shared" si="0"/>
        <v>-</v>
      </c>
    </row>
    <row r="67" spans="1:6" s="8" customFormat="1">
      <c r="A67" s="143">
        <v>6332</v>
      </c>
      <c r="B67" s="144" t="s">
        <v>3290</v>
      </c>
      <c r="C67" s="317">
        <v>56</v>
      </c>
      <c r="D67" s="147">
        <v>0</v>
      </c>
      <c r="E67" s="147">
        <v>0</v>
      </c>
      <c r="F67" s="146" t="str">
        <f t="shared" si="0"/>
        <v>-</v>
      </c>
    </row>
    <row r="68" spans="1:6" s="8" customFormat="1">
      <c r="A68" s="143">
        <v>634</v>
      </c>
      <c r="B68" s="144" t="s">
        <v>3402</v>
      </c>
      <c r="C68" s="317">
        <v>57</v>
      </c>
      <c r="D68" s="145">
        <f>SUM(D69:D70)</f>
        <v>0</v>
      </c>
      <c r="E68" s="145">
        <f>SUM(E69:E70)</f>
        <v>0</v>
      </c>
      <c r="F68" s="148" t="str">
        <f t="shared" si="0"/>
        <v>-</v>
      </c>
    </row>
    <row r="69" spans="1:6" s="8" customFormat="1">
      <c r="A69" s="143">
        <v>6341</v>
      </c>
      <c r="B69" s="144" t="s">
        <v>3225</v>
      </c>
      <c r="C69" s="317">
        <v>58</v>
      </c>
      <c r="D69" s="147">
        <v>0</v>
      </c>
      <c r="E69" s="147">
        <v>0</v>
      </c>
      <c r="F69" s="146" t="str">
        <f t="shared" si="0"/>
        <v>-</v>
      </c>
    </row>
    <row r="70" spans="1:6" s="8" customFormat="1">
      <c r="A70" s="143">
        <v>6342</v>
      </c>
      <c r="B70" s="144" t="s">
        <v>3312</v>
      </c>
      <c r="C70" s="317">
        <v>59</v>
      </c>
      <c r="D70" s="147">
        <v>0</v>
      </c>
      <c r="E70" s="147">
        <v>0</v>
      </c>
      <c r="F70" s="146" t="str">
        <f t="shared" si="0"/>
        <v>-</v>
      </c>
    </row>
    <row r="71" spans="1:6" s="8" customFormat="1">
      <c r="A71" s="143">
        <v>635</v>
      </c>
      <c r="B71" s="144" t="s">
        <v>3592</v>
      </c>
      <c r="C71" s="317">
        <v>60</v>
      </c>
      <c r="D71" s="145">
        <f>SUM(D72:D73)</f>
        <v>0</v>
      </c>
      <c r="E71" s="145">
        <f>SUM(E72:E73)</f>
        <v>0</v>
      </c>
      <c r="F71" s="148" t="str">
        <f t="shared" si="0"/>
        <v>-</v>
      </c>
    </row>
    <row r="72" spans="1:6" s="8" customFormat="1">
      <c r="A72" s="143">
        <v>6351</v>
      </c>
      <c r="B72" s="144" t="s">
        <v>3466</v>
      </c>
      <c r="C72" s="317">
        <v>61</v>
      </c>
      <c r="D72" s="147">
        <v>0</v>
      </c>
      <c r="E72" s="147">
        <v>0</v>
      </c>
      <c r="F72" s="146" t="str">
        <f t="shared" si="0"/>
        <v>-</v>
      </c>
    </row>
    <row r="73" spans="1:6" s="8" customFormat="1">
      <c r="A73" s="143">
        <v>6352</v>
      </c>
      <c r="B73" s="144" t="s">
        <v>3518</v>
      </c>
      <c r="C73" s="317">
        <v>62</v>
      </c>
      <c r="D73" s="147">
        <v>0</v>
      </c>
      <c r="E73" s="147">
        <v>0</v>
      </c>
      <c r="F73" s="146" t="str">
        <f t="shared" si="0"/>
        <v>-</v>
      </c>
    </row>
    <row r="74" spans="1:6" s="8" customFormat="1">
      <c r="A74" s="143" t="s">
        <v>155</v>
      </c>
      <c r="B74" s="149" t="s">
        <v>3850</v>
      </c>
      <c r="C74" s="317">
        <v>63</v>
      </c>
      <c r="D74" s="145">
        <f>SUM(D75:D76)</f>
        <v>0</v>
      </c>
      <c r="E74" s="145">
        <f>SUM(E75:E76)</f>
        <v>0</v>
      </c>
      <c r="F74" s="148" t="str">
        <f t="shared" si="0"/>
        <v>-</v>
      </c>
    </row>
    <row r="75" spans="1:6" s="8" customFormat="1">
      <c r="A75" s="143" t="s">
        <v>386</v>
      </c>
      <c r="B75" s="144" t="s">
        <v>3773</v>
      </c>
      <c r="C75" s="317">
        <v>64</v>
      </c>
      <c r="D75" s="147">
        <v>0</v>
      </c>
      <c r="E75" s="147">
        <v>0</v>
      </c>
      <c r="F75" s="146" t="str">
        <f t="shared" si="0"/>
        <v>-</v>
      </c>
    </row>
    <row r="76" spans="1:6" s="8" customFormat="1">
      <c r="A76" s="143" t="s">
        <v>387</v>
      </c>
      <c r="B76" s="144" t="s">
        <v>3805</v>
      </c>
      <c r="C76" s="317">
        <v>65</v>
      </c>
      <c r="D76" s="147">
        <v>0</v>
      </c>
      <c r="E76" s="147">
        <v>0</v>
      </c>
      <c r="F76" s="146" t="str">
        <f t="shared" ref="F76:F139" si="1">IF(D76&lt;&gt;0,IF(E76/D76&gt;=100,"&gt;&gt;100",E76/D76*100),"-")</f>
        <v>-</v>
      </c>
    </row>
    <row r="77" spans="1:6" s="8" customFormat="1">
      <c r="A77" s="143" t="s">
        <v>156</v>
      </c>
      <c r="B77" s="144" t="s">
        <v>3452</v>
      </c>
      <c r="C77" s="317">
        <v>66</v>
      </c>
      <c r="D77" s="145">
        <f>SUM(D78:D79)</f>
        <v>0</v>
      </c>
      <c r="E77" s="145">
        <f>SUM(E78:E79)</f>
        <v>0</v>
      </c>
      <c r="F77" s="148" t="str">
        <f t="shared" si="1"/>
        <v>-</v>
      </c>
    </row>
    <row r="78" spans="1:6" s="8" customFormat="1">
      <c r="A78" s="143" t="s">
        <v>388</v>
      </c>
      <c r="B78" s="144" t="s">
        <v>3334</v>
      </c>
      <c r="C78" s="317">
        <v>67</v>
      </c>
      <c r="D78" s="147">
        <v>0</v>
      </c>
      <c r="E78" s="147">
        <v>0</v>
      </c>
      <c r="F78" s="146" t="str">
        <f t="shared" si="1"/>
        <v>-</v>
      </c>
    </row>
    <row r="79" spans="1:6" s="8" customFormat="1">
      <c r="A79" s="143" t="s">
        <v>389</v>
      </c>
      <c r="B79" s="144" t="s">
        <v>3340</v>
      </c>
      <c r="C79" s="317">
        <v>68</v>
      </c>
      <c r="D79" s="147">
        <v>0</v>
      </c>
      <c r="E79" s="147">
        <v>0</v>
      </c>
      <c r="F79" s="146" t="str">
        <f t="shared" si="1"/>
        <v>-</v>
      </c>
    </row>
    <row r="80" spans="1:6" s="8" customFormat="1">
      <c r="A80" s="143" t="s">
        <v>157</v>
      </c>
      <c r="B80" s="144" t="s">
        <v>3757</v>
      </c>
      <c r="C80" s="317">
        <v>69</v>
      </c>
      <c r="D80" s="145">
        <f>SUM(D81:D84)</f>
        <v>0</v>
      </c>
      <c r="E80" s="145">
        <f>SUM(E81:E84)</f>
        <v>0</v>
      </c>
      <c r="F80" s="148" t="str">
        <f t="shared" si="1"/>
        <v>-</v>
      </c>
    </row>
    <row r="81" spans="1:6" s="8" customFormat="1">
      <c r="A81" s="143">
        <v>6391</v>
      </c>
      <c r="B81" s="144" t="s">
        <v>3621</v>
      </c>
      <c r="C81" s="317">
        <v>70</v>
      </c>
      <c r="D81" s="147">
        <v>0</v>
      </c>
      <c r="E81" s="147">
        <v>0</v>
      </c>
      <c r="F81" s="146" t="str">
        <f t="shared" si="1"/>
        <v>-</v>
      </c>
    </row>
    <row r="82" spans="1:6" s="8" customFormat="1">
      <c r="A82" s="143">
        <v>6392</v>
      </c>
      <c r="B82" s="144" t="s">
        <v>3657</v>
      </c>
      <c r="C82" s="317">
        <v>71</v>
      </c>
      <c r="D82" s="147">
        <v>0</v>
      </c>
      <c r="E82" s="147">
        <v>0</v>
      </c>
      <c r="F82" s="146" t="str">
        <f t="shared" si="1"/>
        <v>-</v>
      </c>
    </row>
    <row r="83" spans="1:6" s="8" customFormat="1" ht="24">
      <c r="A83" s="143">
        <v>6393</v>
      </c>
      <c r="B83" s="144" t="s">
        <v>3979</v>
      </c>
      <c r="C83" s="317">
        <v>72</v>
      </c>
      <c r="D83" s="147">
        <v>0</v>
      </c>
      <c r="E83" s="147">
        <v>0</v>
      </c>
      <c r="F83" s="146" t="str">
        <f t="shared" si="1"/>
        <v>-</v>
      </c>
    </row>
    <row r="84" spans="1:6" s="8" customFormat="1" ht="24">
      <c r="A84" s="143">
        <v>6394</v>
      </c>
      <c r="B84" s="144" t="s">
        <v>3989</v>
      </c>
      <c r="C84" s="317">
        <v>73</v>
      </c>
      <c r="D84" s="147">
        <v>0</v>
      </c>
      <c r="E84" s="147">
        <v>0</v>
      </c>
      <c r="F84" s="146" t="str">
        <f t="shared" si="1"/>
        <v>-</v>
      </c>
    </row>
    <row r="85" spans="1:6" s="8" customFormat="1">
      <c r="A85" s="143">
        <v>64</v>
      </c>
      <c r="B85" s="144" t="s">
        <v>2388</v>
      </c>
      <c r="C85" s="317">
        <v>74</v>
      </c>
      <c r="D85" s="145">
        <f>D86+D94+D101+D109</f>
        <v>3</v>
      </c>
      <c r="E85" s="145">
        <f>E86+E94+E101+E109</f>
        <v>210</v>
      </c>
      <c r="F85" s="148">
        <f t="shared" si="1"/>
        <v>7000</v>
      </c>
    </row>
    <row r="86" spans="1:6" s="8" customFormat="1">
      <c r="A86" s="143">
        <v>641</v>
      </c>
      <c r="B86" s="144" t="s">
        <v>2545</v>
      </c>
      <c r="C86" s="317">
        <v>75</v>
      </c>
      <c r="D86" s="145">
        <f>SUM(D87:D93)</f>
        <v>3</v>
      </c>
      <c r="E86" s="145">
        <f>SUM(E87:E93)</f>
        <v>210</v>
      </c>
      <c r="F86" s="148">
        <f t="shared" si="1"/>
        <v>7000</v>
      </c>
    </row>
    <row r="87" spans="1:6" s="8" customFormat="1">
      <c r="A87" s="143">
        <v>6412</v>
      </c>
      <c r="B87" s="144" t="s">
        <v>2427</v>
      </c>
      <c r="C87" s="317">
        <v>76</v>
      </c>
      <c r="D87" s="147">
        <v>0</v>
      </c>
      <c r="E87" s="147">
        <v>0</v>
      </c>
      <c r="F87" s="146" t="str">
        <f t="shared" si="1"/>
        <v>-</v>
      </c>
    </row>
    <row r="88" spans="1:6" s="8" customFormat="1">
      <c r="A88" s="143">
        <v>6413</v>
      </c>
      <c r="B88" s="144" t="s">
        <v>3311</v>
      </c>
      <c r="C88" s="317">
        <v>77</v>
      </c>
      <c r="D88" s="147">
        <v>3</v>
      </c>
      <c r="E88" s="147">
        <v>8</v>
      </c>
      <c r="F88" s="146">
        <f t="shared" si="1"/>
        <v>266.66666666666663</v>
      </c>
    </row>
    <row r="89" spans="1:6" s="8" customFormat="1">
      <c r="A89" s="143">
        <v>6414</v>
      </c>
      <c r="B89" s="144" t="s">
        <v>2003</v>
      </c>
      <c r="C89" s="317">
        <v>78</v>
      </c>
      <c r="D89" s="147">
        <v>0</v>
      </c>
      <c r="E89" s="147">
        <v>202</v>
      </c>
      <c r="F89" s="146" t="str">
        <f t="shared" si="1"/>
        <v>-</v>
      </c>
    </row>
    <row r="90" spans="1:6" s="8" customFormat="1">
      <c r="A90" s="143">
        <v>6415</v>
      </c>
      <c r="B90" s="144" t="s">
        <v>3844</v>
      </c>
      <c r="C90" s="317">
        <v>79</v>
      </c>
      <c r="D90" s="147">
        <v>0</v>
      </c>
      <c r="E90" s="147">
        <v>0</v>
      </c>
      <c r="F90" s="146" t="str">
        <f t="shared" si="1"/>
        <v>-</v>
      </c>
    </row>
    <row r="91" spans="1:6" s="8" customFormat="1">
      <c r="A91" s="143">
        <v>6416</v>
      </c>
      <c r="B91" s="144" t="s">
        <v>1862</v>
      </c>
      <c r="C91" s="317">
        <v>80</v>
      </c>
      <c r="D91" s="147">
        <v>0</v>
      </c>
      <c r="E91" s="147">
        <v>0</v>
      </c>
      <c r="F91" s="146" t="str">
        <f t="shared" si="1"/>
        <v>-</v>
      </c>
    </row>
    <row r="92" spans="1:6" s="8" customFormat="1" ht="24">
      <c r="A92" s="143">
        <v>6417</v>
      </c>
      <c r="B92" s="144" t="s">
        <v>4016</v>
      </c>
      <c r="C92" s="317">
        <v>81</v>
      </c>
      <c r="D92" s="147">
        <v>0</v>
      </c>
      <c r="E92" s="147">
        <v>0</v>
      </c>
      <c r="F92" s="146" t="str">
        <f t="shared" si="1"/>
        <v>-</v>
      </c>
    </row>
    <row r="93" spans="1:6" s="8" customFormat="1">
      <c r="A93" s="143">
        <v>6419</v>
      </c>
      <c r="B93" s="144" t="s">
        <v>2288</v>
      </c>
      <c r="C93" s="317">
        <v>82</v>
      </c>
      <c r="D93" s="147">
        <v>0</v>
      </c>
      <c r="E93" s="147">
        <v>0</v>
      </c>
      <c r="F93" s="146" t="str">
        <f t="shared" si="1"/>
        <v>-</v>
      </c>
    </row>
    <row r="94" spans="1:6" s="8" customFormat="1">
      <c r="A94" s="143">
        <v>642</v>
      </c>
      <c r="B94" s="144" t="s">
        <v>2554</v>
      </c>
      <c r="C94" s="317">
        <v>83</v>
      </c>
      <c r="D94" s="145">
        <f>SUM(D95:D100)</f>
        <v>0</v>
      </c>
      <c r="E94" s="145">
        <f>SUM(E95:E100)</f>
        <v>0</v>
      </c>
      <c r="F94" s="148" t="str">
        <f t="shared" si="1"/>
        <v>-</v>
      </c>
    </row>
    <row r="95" spans="1:6" s="8" customFormat="1">
      <c r="A95" s="143">
        <v>6421</v>
      </c>
      <c r="B95" s="144" t="s">
        <v>1857</v>
      </c>
      <c r="C95" s="317">
        <v>84</v>
      </c>
      <c r="D95" s="147">
        <v>0</v>
      </c>
      <c r="E95" s="147">
        <v>0</v>
      </c>
      <c r="F95" s="146" t="str">
        <f t="shared" si="1"/>
        <v>-</v>
      </c>
    </row>
    <row r="96" spans="1:6" s="8" customFormat="1">
      <c r="A96" s="143">
        <v>6422</v>
      </c>
      <c r="B96" s="144" t="s">
        <v>2428</v>
      </c>
      <c r="C96" s="317">
        <v>85</v>
      </c>
      <c r="D96" s="147">
        <v>0</v>
      </c>
      <c r="E96" s="147">
        <v>0</v>
      </c>
      <c r="F96" s="146" t="str">
        <f t="shared" si="1"/>
        <v>-</v>
      </c>
    </row>
    <row r="97" spans="1:6" s="8" customFormat="1">
      <c r="A97" s="143">
        <v>6423</v>
      </c>
      <c r="B97" s="144" t="s">
        <v>3150</v>
      </c>
      <c r="C97" s="317">
        <v>86</v>
      </c>
      <c r="D97" s="147">
        <v>0</v>
      </c>
      <c r="E97" s="147">
        <v>0</v>
      </c>
      <c r="F97" s="146" t="str">
        <f t="shared" si="1"/>
        <v>-</v>
      </c>
    </row>
    <row r="98" spans="1:6" s="8" customFormat="1">
      <c r="A98" s="143">
        <v>6424</v>
      </c>
      <c r="B98" s="144" t="s">
        <v>1708</v>
      </c>
      <c r="C98" s="317">
        <v>87</v>
      </c>
      <c r="D98" s="147">
        <v>0</v>
      </c>
      <c r="E98" s="147">
        <v>0</v>
      </c>
      <c r="F98" s="146" t="str">
        <f t="shared" si="1"/>
        <v>-</v>
      </c>
    </row>
    <row r="99" spans="1:6" s="8" customFormat="1">
      <c r="A99" s="143" t="s">
        <v>390</v>
      </c>
      <c r="B99" s="144" t="s">
        <v>2633</v>
      </c>
      <c r="C99" s="317">
        <v>88</v>
      </c>
      <c r="D99" s="147">
        <v>0</v>
      </c>
      <c r="E99" s="147">
        <v>0</v>
      </c>
      <c r="F99" s="146" t="str">
        <f t="shared" si="1"/>
        <v>-</v>
      </c>
    </row>
    <row r="100" spans="1:6" s="8" customFormat="1">
      <c r="A100" s="143">
        <v>6429</v>
      </c>
      <c r="B100" s="144" t="s">
        <v>2351</v>
      </c>
      <c r="C100" s="317">
        <v>89</v>
      </c>
      <c r="D100" s="147">
        <v>0</v>
      </c>
      <c r="E100" s="147">
        <v>0</v>
      </c>
      <c r="F100" s="146" t="str">
        <f t="shared" si="1"/>
        <v>-</v>
      </c>
    </row>
    <row r="101" spans="1:6" s="8" customFormat="1">
      <c r="A101" s="143">
        <v>643</v>
      </c>
      <c r="B101" s="144" t="s">
        <v>2573</v>
      </c>
      <c r="C101" s="317">
        <v>90</v>
      </c>
      <c r="D101" s="145">
        <f>SUM(D102:D108)</f>
        <v>0</v>
      </c>
      <c r="E101" s="145">
        <f>SUM(E102:E108)</f>
        <v>0</v>
      </c>
      <c r="F101" s="148" t="str">
        <f t="shared" si="1"/>
        <v>-</v>
      </c>
    </row>
    <row r="102" spans="1:6" s="8" customFormat="1" ht="24">
      <c r="A102" s="143">
        <v>6431</v>
      </c>
      <c r="B102" s="144" t="s">
        <v>4037</v>
      </c>
      <c r="C102" s="317">
        <v>91</v>
      </c>
      <c r="D102" s="147">
        <v>0</v>
      </c>
      <c r="E102" s="147">
        <v>0</v>
      </c>
      <c r="F102" s="146" t="str">
        <f t="shared" si="1"/>
        <v>-</v>
      </c>
    </row>
    <row r="103" spans="1:6" s="8" customFormat="1" ht="24">
      <c r="A103" s="143">
        <v>6432</v>
      </c>
      <c r="B103" s="150" t="s">
        <v>3903</v>
      </c>
      <c r="C103" s="317">
        <v>92</v>
      </c>
      <c r="D103" s="147">
        <v>0</v>
      </c>
      <c r="E103" s="147">
        <v>0</v>
      </c>
      <c r="F103" s="146" t="str">
        <f t="shared" si="1"/>
        <v>-</v>
      </c>
    </row>
    <row r="104" spans="1:6" s="8" customFormat="1" ht="24">
      <c r="A104" s="143">
        <v>6433</v>
      </c>
      <c r="B104" s="150" t="s">
        <v>3333</v>
      </c>
      <c r="C104" s="317">
        <v>93</v>
      </c>
      <c r="D104" s="147">
        <v>0</v>
      </c>
      <c r="E104" s="147">
        <v>0</v>
      </c>
      <c r="F104" s="146" t="str">
        <f t="shared" si="1"/>
        <v>-</v>
      </c>
    </row>
    <row r="105" spans="1:6" s="8" customFormat="1">
      <c r="A105" s="143">
        <v>6434</v>
      </c>
      <c r="B105" s="144" t="s">
        <v>3735</v>
      </c>
      <c r="C105" s="317">
        <v>94</v>
      </c>
      <c r="D105" s="147">
        <v>0</v>
      </c>
      <c r="E105" s="147">
        <v>0</v>
      </c>
      <c r="F105" s="146" t="str">
        <f t="shared" si="1"/>
        <v>-</v>
      </c>
    </row>
    <row r="106" spans="1:6" s="8" customFormat="1" ht="24">
      <c r="A106" s="143">
        <v>6435</v>
      </c>
      <c r="B106" s="150" t="s">
        <v>3394</v>
      </c>
      <c r="C106" s="317">
        <v>95</v>
      </c>
      <c r="D106" s="147">
        <v>0</v>
      </c>
      <c r="E106" s="147">
        <v>0</v>
      </c>
      <c r="F106" s="146" t="str">
        <f t="shared" si="1"/>
        <v>-</v>
      </c>
    </row>
    <row r="107" spans="1:6" s="8" customFormat="1" ht="24">
      <c r="A107" s="143">
        <v>6436</v>
      </c>
      <c r="B107" s="150" t="s">
        <v>3926</v>
      </c>
      <c r="C107" s="317">
        <v>96</v>
      </c>
      <c r="D107" s="147">
        <v>0</v>
      </c>
      <c r="E107" s="147">
        <v>0</v>
      </c>
      <c r="F107" s="146" t="str">
        <f t="shared" si="1"/>
        <v>-</v>
      </c>
    </row>
    <row r="108" spans="1:6" s="8" customFormat="1">
      <c r="A108" s="143">
        <v>6437</v>
      </c>
      <c r="B108" s="144" t="s">
        <v>2698</v>
      </c>
      <c r="C108" s="317">
        <v>97</v>
      </c>
      <c r="D108" s="147">
        <v>0</v>
      </c>
      <c r="E108" s="147">
        <v>0</v>
      </c>
      <c r="F108" s="146" t="str">
        <f t="shared" si="1"/>
        <v>-</v>
      </c>
    </row>
    <row r="109" spans="1:6" s="8" customFormat="1">
      <c r="A109" s="143" t="s">
        <v>158</v>
      </c>
      <c r="B109" s="144" t="s">
        <v>3025</v>
      </c>
      <c r="C109" s="317">
        <v>98</v>
      </c>
      <c r="D109" s="145">
        <f>SUM(D110:D115)</f>
        <v>0</v>
      </c>
      <c r="E109" s="145">
        <f>SUM(E110:E115)</f>
        <v>0</v>
      </c>
      <c r="F109" s="148" t="str">
        <f t="shared" si="1"/>
        <v>-</v>
      </c>
    </row>
    <row r="110" spans="1:6" s="8" customFormat="1" ht="24">
      <c r="A110" s="143" t="s">
        <v>391</v>
      </c>
      <c r="B110" s="144" t="s">
        <v>4041</v>
      </c>
      <c r="C110" s="317">
        <v>99</v>
      </c>
      <c r="D110" s="147">
        <v>0</v>
      </c>
      <c r="E110" s="147">
        <v>0</v>
      </c>
      <c r="F110" s="146" t="str">
        <f t="shared" si="1"/>
        <v>-</v>
      </c>
    </row>
    <row r="111" spans="1:6" s="8" customFormat="1" ht="24">
      <c r="A111" s="143" t="s">
        <v>392</v>
      </c>
      <c r="B111" s="144" t="s">
        <v>3624</v>
      </c>
      <c r="C111" s="317">
        <v>100</v>
      </c>
      <c r="D111" s="147">
        <v>0</v>
      </c>
      <c r="E111" s="147">
        <v>0</v>
      </c>
      <c r="F111" s="146" t="str">
        <f t="shared" si="1"/>
        <v>-</v>
      </c>
    </row>
    <row r="112" spans="1:6" s="8" customFormat="1" ht="24">
      <c r="A112" s="143" t="s">
        <v>393</v>
      </c>
      <c r="B112" s="144" t="s">
        <v>3995</v>
      </c>
      <c r="C112" s="317">
        <v>101</v>
      </c>
      <c r="D112" s="147">
        <v>0</v>
      </c>
      <c r="E112" s="147">
        <v>0</v>
      </c>
      <c r="F112" s="146" t="str">
        <f t="shared" si="1"/>
        <v>-</v>
      </c>
    </row>
    <row r="113" spans="1:6" s="8" customFormat="1" ht="24">
      <c r="A113" s="143" t="s">
        <v>394</v>
      </c>
      <c r="B113" s="144" t="s">
        <v>3654</v>
      </c>
      <c r="C113" s="317">
        <v>102</v>
      </c>
      <c r="D113" s="147">
        <v>0</v>
      </c>
      <c r="E113" s="147">
        <v>0</v>
      </c>
      <c r="F113" s="146" t="str">
        <f t="shared" si="1"/>
        <v>-</v>
      </c>
    </row>
    <row r="114" spans="1:6" s="8" customFormat="1" ht="24">
      <c r="A114" s="143" t="s">
        <v>395</v>
      </c>
      <c r="B114" s="144" t="s">
        <v>4052</v>
      </c>
      <c r="C114" s="317">
        <v>103</v>
      </c>
      <c r="D114" s="147">
        <v>0</v>
      </c>
      <c r="E114" s="147">
        <v>0</v>
      </c>
      <c r="F114" s="146" t="str">
        <f t="shared" si="1"/>
        <v>-</v>
      </c>
    </row>
    <row r="115" spans="1:6" s="8" customFormat="1">
      <c r="A115" s="143" t="s">
        <v>396</v>
      </c>
      <c r="B115" s="149" t="s">
        <v>3118</v>
      </c>
      <c r="C115" s="317">
        <v>104</v>
      </c>
      <c r="D115" s="147">
        <v>0</v>
      </c>
      <c r="E115" s="147">
        <v>0</v>
      </c>
      <c r="F115" s="146" t="str">
        <f t="shared" si="1"/>
        <v>-</v>
      </c>
    </row>
    <row r="116" spans="1:6" s="8" customFormat="1" ht="24">
      <c r="A116" s="143">
        <v>65</v>
      </c>
      <c r="B116" s="144" t="s">
        <v>3492</v>
      </c>
      <c r="C116" s="317">
        <v>105</v>
      </c>
      <c r="D116" s="145">
        <f>D117+D122+D130</f>
        <v>8285314</v>
      </c>
      <c r="E116" s="145">
        <f>E117+E122+E130</f>
        <v>8614072</v>
      </c>
      <c r="F116" s="148">
        <f t="shared" si="1"/>
        <v>103.96796065906496</v>
      </c>
    </row>
    <row r="117" spans="1:6" s="8" customFormat="1">
      <c r="A117" s="143">
        <v>651</v>
      </c>
      <c r="B117" s="144" t="s">
        <v>2624</v>
      </c>
      <c r="C117" s="317">
        <v>106</v>
      </c>
      <c r="D117" s="145">
        <f>SUM(D118:D121)</f>
        <v>0</v>
      </c>
      <c r="E117" s="145">
        <f>SUM(E118:E121)</f>
        <v>0</v>
      </c>
      <c r="F117" s="148" t="str">
        <f t="shared" si="1"/>
        <v>-</v>
      </c>
    </row>
    <row r="118" spans="1:6" s="8" customFormat="1">
      <c r="A118" s="143">
        <v>6511</v>
      </c>
      <c r="B118" s="144" t="s">
        <v>2867</v>
      </c>
      <c r="C118" s="317">
        <v>107</v>
      </c>
      <c r="D118" s="147">
        <v>0</v>
      </c>
      <c r="E118" s="147">
        <v>0</v>
      </c>
      <c r="F118" s="146" t="str">
        <f t="shared" si="1"/>
        <v>-</v>
      </c>
    </row>
    <row r="119" spans="1:6" s="8" customFormat="1">
      <c r="A119" s="143">
        <v>6512</v>
      </c>
      <c r="B119" s="144" t="s">
        <v>3390</v>
      </c>
      <c r="C119" s="317">
        <v>108</v>
      </c>
      <c r="D119" s="147">
        <v>0</v>
      </c>
      <c r="E119" s="147">
        <v>0</v>
      </c>
      <c r="F119" s="146" t="str">
        <f t="shared" si="1"/>
        <v>-</v>
      </c>
    </row>
    <row r="120" spans="1:6" s="8" customFormat="1">
      <c r="A120" s="143">
        <v>6513</v>
      </c>
      <c r="B120" s="144" t="s">
        <v>2200</v>
      </c>
      <c r="C120" s="317">
        <v>109</v>
      </c>
      <c r="D120" s="147">
        <v>0</v>
      </c>
      <c r="E120" s="147">
        <v>0</v>
      </c>
      <c r="F120" s="146" t="str">
        <f t="shared" si="1"/>
        <v>-</v>
      </c>
    </row>
    <row r="121" spans="1:6" s="8" customFormat="1">
      <c r="A121" s="143">
        <v>6514</v>
      </c>
      <c r="B121" s="144" t="s">
        <v>1985</v>
      </c>
      <c r="C121" s="317">
        <v>110</v>
      </c>
      <c r="D121" s="147">
        <v>0</v>
      </c>
      <c r="E121" s="147">
        <v>0</v>
      </c>
      <c r="F121" s="146" t="str">
        <f t="shared" si="1"/>
        <v>-</v>
      </c>
    </row>
    <row r="122" spans="1:6" s="8" customFormat="1">
      <c r="A122" s="143">
        <v>652</v>
      </c>
      <c r="B122" s="144" t="s">
        <v>2515</v>
      </c>
      <c r="C122" s="317">
        <v>111</v>
      </c>
      <c r="D122" s="145">
        <f>SUM(D123:D129)</f>
        <v>8285314</v>
      </c>
      <c r="E122" s="145">
        <f>SUM(E123:E129)</f>
        <v>8614072</v>
      </c>
      <c r="F122" s="148">
        <f t="shared" si="1"/>
        <v>103.96796065906496</v>
      </c>
    </row>
    <row r="123" spans="1:6" s="8" customFormat="1">
      <c r="A123" s="143">
        <v>6521</v>
      </c>
      <c r="B123" s="144" t="s">
        <v>2455</v>
      </c>
      <c r="C123" s="317">
        <v>112</v>
      </c>
      <c r="D123" s="147">
        <v>0</v>
      </c>
      <c r="E123" s="147">
        <v>0</v>
      </c>
      <c r="F123" s="146" t="str">
        <f t="shared" si="1"/>
        <v>-</v>
      </c>
    </row>
    <row r="124" spans="1:6" s="8" customFormat="1">
      <c r="A124" s="143">
        <v>6522</v>
      </c>
      <c r="B124" s="144" t="s">
        <v>2004</v>
      </c>
      <c r="C124" s="317">
        <v>113</v>
      </c>
      <c r="D124" s="147">
        <v>0</v>
      </c>
      <c r="E124" s="147">
        <v>0</v>
      </c>
      <c r="F124" s="146" t="str">
        <f t="shared" si="1"/>
        <v>-</v>
      </c>
    </row>
    <row r="125" spans="1:6" s="8" customFormat="1">
      <c r="A125" s="143">
        <v>6524</v>
      </c>
      <c r="B125" s="144" t="s">
        <v>2171</v>
      </c>
      <c r="C125" s="317">
        <v>114</v>
      </c>
      <c r="D125" s="147">
        <v>0</v>
      </c>
      <c r="E125" s="147">
        <v>0</v>
      </c>
      <c r="F125" s="146" t="str">
        <f t="shared" si="1"/>
        <v>-</v>
      </c>
    </row>
    <row r="126" spans="1:6" s="8" customFormat="1">
      <c r="A126" s="143">
        <v>6525</v>
      </c>
      <c r="B126" s="144" t="s">
        <v>1813</v>
      </c>
      <c r="C126" s="317">
        <v>115</v>
      </c>
      <c r="D126" s="147">
        <v>0</v>
      </c>
      <c r="E126" s="147">
        <v>0</v>
      </c>
      <c r="F126" s="146" t="str">
        <f t="shared" si="1"/>
        <v>-</v>
      </c>
    </row>
    <row r="127" spans="1:6" s="8" customFormat="1">
      <c r="A127" s="143">
        <v>6526</v>
      </c>
      <c r="B127" s="144" t="s">
        <v>1986</v>
      </c>
      <c r="C127" s="317">
        <v>116</v>
      </c>
      <c r="D127" s="147">
        <v>8285314</v>
      </c>
      <c r="E127" s="147">
        <v>8614072</v>
      </c>
      <c r="F127" s="146">
        <f t="shared" si="1"/>
        <v>103.96796065906496</v>
      </c>
    </row>
    <row r="128" spans="1:6" s="8" customFormat="1">
      <c r="A128" s="143">
        <v>6527</v>
      </c>
      <c r="B128" s="144" t="s">
        <v>2093</v>
      </c>
      <c r="C128" s="317">
        <v>117</v>
      </c>
      <c r="D128" s="147">
        <v>0</v>
      </c>
      <c r="E128" s="147">
        <v>0</v>
      </c>
      <c r="F128" s="146" t="str">
        <f t="shared" si="1"/>
        <v>-</v>
      </c>
    </row>
    <row r="129" spans="1:6" s="8" customFormat="1">
      <c r="A129" s="143" t="s">
        <v>397</v>
      </c>
      <c r="B129" s="149" t="s">
        <v>3851</v>
      </c>
      <c r="C129" s="317">
        <v>118</v>
      </c>
      <c r="D129" s="147">
        <v>0</v>
      </c>
      <c r="E129" s="147">
        <v>0</v>
      </c>
      <c r="F129" s="146" t="str">
        <f t="shared" si="1"/>
        <v>-</v>
      </c>
    </row>
    <row r="130" spans="1:6" s="8" customFormat="1">
      <c r="A130" s="143">
        <v>653</v>
      </c>
      <c r="B130" s="144" t="s">
        <v>2505</v>
      </c>
      <c r="C130" s="317">
        <v>119</v>
      </c>
      <c r="D130" s="145">
        <f>SUM(D131:D133)</f>
        <v>0</v>
      </c>
      <c r="E130" s="145">
        <f>SUM(E131:E133)</f>
        <v>0</v>
      </c>
      <c r="F130" s="148" t="str">
        <f t="shared" si="1"/>
        <v>-</v>
      </c>
    </row>
    <row r="131" spans="1:6" s="8" customFormat="1">
      <c r="A131" s="143">
        <v>6531</v>
      </c>
      <c r="B131" s="144" t="s">
        <v>1810</v>
      </c>
      <c r="C131" s="317">
        <v>120</v>
      </c>
      <c r="D131" s="147">
        <v>0</v>
      </c>
      <c r="E131" s="147">
        <v>0</v>
      </c>
      <c r="F131" s="146" t="str">
        <f t="shared" si="1"/>
        <v>-</v>
      </c>
    </row>
    <row r="132" spans="1:6" s="8" customFormat="1">
      <c r="A132" s="143">
        <v>6532</v>
      </c>
      <c r="B132" s="144" t="s">
        <v>1724</v>
      </c>
      <c r="C132" s="317">
        <v>121</v>
      </c>
      <c r="D132" s="147">
        <v>0</v>
      </c>
      <c r="E132" s="147">
        <v>0</v>
      </c>
      <c r="F132" s="146" t="str">
        <f t="shared" si="1"/>
        <v>-</v>
      </c>
    </row>
    <row r="133" spans="1:6" s="8" customFormat="1">
      <c r="A133" s="143">
        <v>6533</v>
      </c>
      <c r="B133" s="144" t="s">
        <v>2417</v>
      </c>
      <c r="C133" s="317">
        <v>122</v>
      </c>
      <c r="D133" s="147">
        <v>0</v>
      </c>
      <c r="E133" s="147">
        <v>0</v>
      </c>
      <c r="F133" s="146" t="str">
        <f t="shared" si="1"/>
        <v>-</v>
      </c>
    </row>
    <row r="134" spans="1:6" s="8" customFormat="1">
      <c r="A134" s="143">
        <v>66</v>
      </c>
      <c r="B134" s="149" t="s">
        <v>3966</v>
      </c>
      <c r="C134" s="317">
        <v>123</v>
      </c>
      <c r="D134" s="145">
        <f>D135+D138</f>
        <v>278839</v>
      </c>
      <c r="E134" s="145">
        <f>E135+E138</f>
        <v>267509</v>
      </c>
      <c r="F134" s="148">
        <f t="shared" si="1"/>
        <v>95.936723342143665</v>
      </c>
    </row>
    <row r="135" spans="1:6" s="8" customFormat="1">
      <c r="A135" s="143">
        <v>661</v>
      </c>
      <c r="B135" s="144" t="s">
        <v>3695</v>
      </c>
      <c r="C135" s="317">
        <v>124</v>
      </c>
      <c r="D135" s="145">
        <f>SUM(D136:D137)</f>
        <v>278839</v>
      </c>
      <c r="E135" s="145">
        <f>SUM(E136:E137)</f>
        <v>254483</v>
      </c>
      <c r="F135" s="148">
        <f t="shared" si="1"/>
        <v>91.265210390225178</v>
      </c>
    </row>
    <row r="136" spans="1:6" s="8" customFormat="1">
      <c r="A136" s="143">
        <v>6614</v>
      </c>
      <c r="B136" s="144" t="s">
        <v>2232</v>
      </c>
      <c r="C136" s="317">
        <v>125</v>
      </c>
      <c r="D136" s="147">
        <v>0</v>
      </c>
      <c r="E136" s="147">
        <v>0</v>
      </c>
      <c r="F136" s="146" t="str">
        <f t="shared" si="1"/>
        <v>-</v>
      </c>
    </row>
    <row r="137" spans="1:6" s="8" customFormat="1">
      <c r="A137" s="143">
        <v>6615</v>
      </c>
      <c r="B137" s="144" t="s">
        <v>2605</v>
      </c>
      <c r="C137" s="317">
        <v>126</v>
      </c>
      <c r="D137" s="147">
        <v>278839</v>
      </c>
      <c r="E137" s="147">
        <v>254483</v>
      </c>
      <c r="F137" s="146">
        <f t="shared" si="1"/>
        <v>91.265210390225178</v>
      </c>
    </row>
    <row r="138" spans="1:6" s="8" customFormat="1">
      <c r="A138" s="143">
        <v>663</v>
      </c>
      <c r="B138" s="149" t="s">
        <v>3746</v>
      </c>
      <c r="C138" s="317">
        <v>127</v>
      </c>
      <c r="D138" s="145">
        <f>SUM(D139:D140)</f>
        <v>0</v>
      </c>
      <c r="E138" s="145">
        <f>SUM(E139:E140)</f>
        <v>13026</v>
      </c>
      <c r="F138" s="148" t="str">
        <f t="shared" si="1"/>
        <v>-</v>
      </c>
    </row>
    <row r="139" spans="1:6" s="8" customFormat="1">
      <c r="A139" s="143">
        <v>6631</v>
      </c>
      <c r="B139" s="144" t="s">
        <v>2082</v>
      </c>
      <c r="C139" s="317">
        <v>128</v>
      </c>
      <c r="D139" s="147">
        <v>0</v>
      </c>
      <c r="E139" s="147">
        <v>13026</v>
      </c>
      <c r="F139" s="146" t="str">
        <f t="shared" si="1"/>
        <v>-</v>
      </c>
    </row>
    <row r="140" spans="1:6" s="8" customFormat="1">
      <c r="A140" s="143">
        <v>6632</v>
      </c>
      <c r="B140" s="149" t="s">
        <v>1785</v>
      </c>
      <c r="C140" s="317">
        <v>129</v>
      </c>
      <c r="D140" s="147">
        <v>0</v>
      </c>
      <c r="E140" s="147">
        <v>0</v>
      </c>
      <c r="F140" s="146" t="str">
        <f t="shared" ref="F140:F203" si="2">IF(D140&lt;&gt;0,IF(E140/D140&gt;=100,"&gt;&gt;100",E140/D140*100),"-")</f>
        <v>-</v>
      </c>
    </row>
    <row r="141" spans="1:6" s="8" customFormat="1">
      <c r="A141" s="143">
        <v>67</v>
      </c>
      <c r="B141" s="149" t="s">
        <v>3891</v>
      </c>
      <c r="C141" s="317">
        <v>130</v>
      </c>
      <c r="D141" s="145">
        <f>D142+D146</f>
        <v>6514401</v>
      </c>
      <c r="E141" s="145">
        <f>E142+E146</f>
        <v>6357901</v>
      </c>
      <c r="F141" s="148">
        <f t="shared" si="2"/>
        <v>97.597630234921056</v>
      </c>
    </row>
    <row r="142" spans="1:6" s="8" customFormat="1" ht="24">
      <c r="A142" s="143">
        <v>671</v>
      </c>
      <c r="B142" s="150" t="s">
        <v>4019</v>
      </c>
      <c r="C142" s="317">
        <v>131</v>
      </c>
      <c r="D142" s="145">
        <f>SUM(D143:D145)</f>
        <v>6514401</v>
      </c>
      <c r="E142" s="145">
        <f>SUM(E143:E145)</f>
        <v>6357901</v>
      </c>
      <c r="F142" s="148">
        <f t="shared" si="2"/>
        <v>97.597630234921056</v>
      </c>
    </row>
    <row r="143" spans="1:6" s="8" customFormat="1">
      <c r="A143" s="143">
        <v>6711</v>
      </c>
      <c r="B143" s="144" t="s">
        <v>3669</v>
      </c>
      <c r="C143" s="317">
        <v>132</v>
      </c>
      <c r="D143" s="147">
        <v>5195243</v>
      </c>
      <c r="E143" s="147">
        <v>5619159</v>
      </c>
      <c r="F143" s="146">
        <f t="shared" si="2"/>
        <v>108.15969532127755</v>
      </c>
    </row>
    <row r="144" spans="1:6" s="8" customFormat="1">
      <c r="A144" s="143">
        <v>6712</v>
      </c>
      <c r="B144" s="149" t="s">
        <v>3913</v>
      </c>
      <c r="C144" s="317">
        <v>133</v>
      </c>
      <c r="D144" s="147">
        <v>1319158</v>
      </c>
      <c r="E144" s="147">
        <v>738742</v>
      </c>
      <c r="F144" s="146">
        <f t="shared" si="2"/>
        <v>56.001024896183779</v>
      </c>
    </row>
    <row r="145" spans="1:6" s="8" customFormat="1" ht="24">
      <c r="A145" s="143" t="s">
        <v>398</v>
      </c>
      <c r="B145" s="144" t="s">
        <v>3992</v>
      </c>
      <c r="C145" s="317">
        <v>134</v>
      </c>
      <c r="D145" s="147">
        <v>0</v>
      </c>
      <c r="E145" s="147">
        <v>0</v>
      </c>
      <c r="F145" s="146" t="str">
        <f t="shared" si="2"/>
        <v>-</v>
      </c>
    </row>
    <row r="146" spans="1:6" s="8" customFormat="1">
      <c r="A146" s="143" t="s">
        <v>159</v>
      </c>
      <c r="B146" s="144" t="s">
        <v>2484</v>
      </c>
      <c r="C146" s="317">
        <v>135</v>
      </c>
      <c r="D146" s="147">
        <v>0</v>
      </c>
      <c r="E146" s="147">
        <v>0</v>
      </c>
      <c r="F146" s="146" t="str">
        <f t="shared" si="2"/>
        <v>-</v>
      </c>
    </row>
    <row r="147" spans="1:6" s="8" customFormat="1">
      <c r="A147" s="143">
        <v>68</v>
      </c>
      <c r="B147" s="144" t="s">
        <v>2579</v>
      </c>
      <c r="C147" s="317">
        <v>136</v>
      </c>
      <c r="D147" s="145">
        <f>D148+D158</f>
        <v>39938</v>
      </c>
      <c r="E147" s="145">
        <f>E148+E158</f>
        <v>43271</v>
      </c>
      <c r="F147" s="148">
        <f t="shared" si="2"/>
        <v>108.3454354249086</v>
      </c>
    </row>
    <row r="148" spans="1:6" s="8" customFormat="1">
      <c r="A148" s="143">
        <v>681</v>
      </c>
      <c r="B148" s="144" t="s">
        <v>2321</v>
      </c>
      <c r="C148" s="317">
        <v>137</v>
      </c>
      <c r="D148" s="145">
        <f>SUM(D149:D157)</f>
        <v>0</v>
      </c>
      <c r="E148" s="145">
        <f>SUM(E149:E157)</f>
        <v>0</v>
      </c>
      <c r="F148" s="148" t="str">
        <f t="shared" si="2"/>
        <v>-</v>
      </c>
    </row>
    <row r="149" spans="1:6" s="8" customFormat="1">
      <c r="A149" s="143">
        <v>6811</v>
      </c>
      <c r="B149" s="144" t="s">
        <v>2642</v>
      </c>
      <c r="C149" s="317">
        <v>138</v>
      </c>
      <c r="D149" s="147">
        <v>0</v>
      </c>
      <c r="E149" s="147">
        <v>0</v>
      </c>
      <c r="F149" s="146" t="str">
        <f t="shared" si="2"/>
        <v>-</v>
      </c>
    </row>
    <row r="150" spans="1:6" s="8" customFormat="1">
      <c r="A150" s="143">
        <v>6812</v>
      </c>
      <c r="B150" s="144" t="s">
        <v>2593</v>
      </c>
      <c r="C150" s="317">
        <v>139</v>
      </c>
      <c r="D150" s="147">
        <v>0</v>
      </c>
      <c r="E150" s="147">
        <v>0</v>
      </c>
      <c r="F150" s="146" t="str">
        <f t="shared" si="2"/>
        <v>-</v>
      </c>
    </row>
    <row r="151" spans="1:6" s="8" customFormat="1">
      <c r="A151" s="143">
        <v>6813</v>
      </c>
      <c r="B151" s="144" t="s">
        <v>2594</v>
      </c>
      <c r="C151" s="317">
        <v>140</v>
      </c>
      <c r="D151" s="147">
        <v>0</v>
      </c>
      <c r="E151" s="147">
        <v>0</v>
      </c>
      <c r="F151" s="146" t="str">
        <f t="shared" si="2"/>
        <v>-</v>
      </c>
    </row>
    <row r="152" spans="1:6" s="8" customFormat="1">
      <c r="A152" s="143">
        <v>6814</v>
      </c>
      <c r="B152" s="144" t="s">
        <v>3601</v>
      </c>
      <c r="C152" s="317">
        <v>141</v>
      </c>
      <c r="D152" s="147">
        <v>0</v>
      </c>
      <c r="E152" s="147">
        <v>0</v>
      </c>
      <c r="F152" s="146" t="str">
        <f t="shared" si="2"/>
        <v>-</v>
      </c>
    </row>
    <row r="153" spans="1:6" s="8" customFormat="1">
      <c r="A153" s="143">
        <v>6815</v>
      </c>
      <c r="B153" s="144" t="s">
        <v>3597</v>
      </c>
      <c r="C153" s="317">
        <v>142</v>
      </c>
      <c r="D153" s="147">
        <v>0</v>
      </c>
      <c r="E153" s="147">
        <v>0</v>
      </c>
      <c r="F153" s="146" t="str">
        <f t="shared" si="2"/>
        <v>-</v>
      </c>
    </row>
    <row r="154" spans="1:6" s="8" customFormat="1">
      <c r="A154" s="143">
        <v>6816</v>
      </c>
      <c r="B154" s="144" t="s">
        <v>2344</v>
      </c>
      <c r="C154" s="317">
        <v>143</v>
      </c>
      <c r="D154" s="147">
        <v>0</v>
      </c>
      <c r="E154" s="147">
        <v>0</v>
      </c>
      <c r="F154" s="146" t="str">
        <f t="shared" si="2"/>
        <v>-</v>
      </c>
    </row>
    <row r="155" spans="1:6" s="8" customFormat="1">
      <c r="A155" s="143">
        <v>6817</v>
      </c>
      <c r="B155" s="144" t="s">
        <v>3035</v>
      </c>
      <c r="C155" s="317">
        <v>144</v>
      </c>
      <c r="D155" s="147">
        <v>0</v>
      </c>
      <c r="E155" s="147">
        <v>0</v>
      </c>
      <c r="F155" s="146" t="str">
        <f t="shared" si="2"/>
        <v>-</v>
      </c>
    </row>
    <row r="156" spans="1:6" s="8" customFormat="1">
      <c r="A156" s="143">
        <v>6818</v>
      </c>
      <c r="B156" s="144" t="s">
        <v>1497</v>
      </c>
      <c r="C156" s="317">
        <v>145</v>
      </c>
      <c r="D156" s="147">
        <v>0</v>
      </c>
      <c r="E156" s="147">
        <v>0</v>
      </c>
      <c r="F156" s="146" t="str">
        <f t="shared" si="2"/>
        <v>-</v>
      </c>
    </row>
    <row r="157" spans="1:6" s="8" customFormat="1">
      <c r="A157" s="143">
        <v>6819</v>
      </c>
      <c r="B157" s="144" t="s">
        <v>1453</v>
      </c>
      <c r="C157" s="317">
        <v>146</v>
      </c>
      <c r="D157" s="147">
        <v>0</v>
      </c>
      <c r="E157" s="147">
        <v>0</v>
      </c>
      <c r="F157" s="146" t="str">
        <f t="shared" si="2"/>
        <v>-</v>
      </c>
    </row>
    <row r="158" spans="1:6" s="8" customFormat="1">
      <c r="A158" s="143">
        <v>683</v>
      </c>
      <c r="B158" s="144" t="s">
        <v>1569</v>
      </c>
      <c r="C158" s="317">
        <v>147</v>
      </c>
      <c r="D158" s="147">
        <v>39938</v>
      </c>
      <c r="E158" s="147">
        <v>43271</v>
      </c>
      <c r="F158" s="146">
        <f t="shared" si="2"/>
        <v>108.3454354249086</v>
      </c>
    </row>
    <row r="159" spans="1:6" s="8" customFormat="1">
      <c r="A159" s="143">
        <v>3</v>
      </c>
      <c r="B159" s="144" t="s">
        <v>2636</v>
      </c>
      <c r="C159" s="317">
        <v>148</v>
      </c>
      <c r="D159" s="145">
        <f>D160+D171+D204+D223+D232+D257+D268</f>
        <v>13762196</v>
      </c>
      <c r="E159" s="145">
        <f>E160+E171+E204+E223+E232+E257+E268</f>
        <v>14197527</v>
      </c>
      <c r="F159" s="148">
        <f t="shared" si="2"/>
        <v>103.16323790185811</v>
      </c>
    </row>
    <row r="160" spans="1:6" s="8" customFormat="1">
      <c r="A160" s="143">
        <v>31</v>
      </c>
      <c r="B160" s="144" t="s">
        <v>2336</v>
      </c>
      <c r="C160" s="317">
        <v>149</v>
      </c>
      <c r="D160" s="145">
        <f>D161+D166+D167</f>
        <v>9166642</v>
      </c>
      <c r="E160" s="145">
        <f>E161+E166+E167</f>
        <v>9709354</v>
      </c>
      <c r="F160" s="148">
        <f t="shared" si="2"/>
        <v>105.92051047701001</v>
      </c>
    </row>
    <row r="161" spans="1:6" s="8" customFormat="1">
      <c r="A161" s="143">
        <v>311</v>
      </c>
      <c r="B161" s="144" t="s">
        <v>2792</v>
      </c>
      <c r="C161" s="317">
        <v>150</v>
      </c>
      <c r="D161" s="145">
        <f>SUM(D162:D165)</f>
        <v>7505795</v>
      </c>
      <c r="E161" s="145">
        <f>SUM(E162:E165)</f>
        <v>7904012</v>
      </c>
      <c r="F161" s="148">
        <f t="shared" si="2"/>
        <v>105.30546064740645</v>
      </c>
    </row>
    <row r="162" spans="1:6" s="8" customFormat="1">
      <c r="A162" s="143">
        <v>3111</v>
      </c>
      <c r="B162" s="144" t="s">
        <v>2368</v>
      </c>
      <c r="C162" s="317">
        <v>151</v>
      </c>
      <c r="D162" s="147">
        <v>7505795</v>
      </c>
      <c r="E162" s="147">
        <v>7904012</v>
      </c>
      <c r="F162" s="146">
        <f t="shared" si="2"/>
        <v>105.30546064740645</v>
      </c>
    </row>
    <row r="163" spans="1:6" s="8" customFormat="1">
      <c r="A163" s="143">
        <v>3112</v>
      </c>
      <c r="B163" s="144" t="s">
        <v>2019</v>
      </c>
      <c r="C163" s="317">
        <v>152</v>
      </c>
      <c r="D163" s="147">
        <v>0</v>
      </c>
      <c r="E163" s="147">
        <v>0</v>
      </c>
      <c r="F163" s="146" t="str">
        <f t="shared" si="2"/>
        <v>-</v>
      </c>
    </row>
    <row r="164" spans="1:6" s="8" customFormat="1">
      <c r="A164" s="143">
        <v>3113</v>
      </c>
      <c r="B164" s="144" t="s">
        <v>2564</v>
      </c>
      <c r="C164" s="317">
        <v>153</v>
      </c>
      <c r="D164" s="147">
        <v>0</v>
      </c>
      <c r="E164" s="147">
        <v>0</v>
      </c>
      <c r="F164" s="146" t="str">
        <f t="shared" si="2"/>
        <v>-</v>
      </c>
    </row>
    <row r="165" spans="1:6" s="8" customFormat="1">
      <c r="A165" s="143">
        <v>3114</v>
      </c>
      <c r="B165" s="144" t="s">
        <v>2686</v>
      </c>
      <c r="C165" s="317">
        <v>154</v>
      </c>
      <c r="D165" s="147">
        <v>0</v>
      </c>
      <c r="E165" s="147">
        <v>0</v>
      </c>
      <c r="F165" s="146" t="str">
        <f t="shared" si="2"/>
        <v>-</v>
      </c>
    </row>
    <row r="166" spans="1:6" s="8" customFormat="1">
      <c r="A166" s="143">
        <v>312</v>
      </c>
      <c r="B166" s="144" t="s">
        <v>2001</v>
      </c>
      <c r="C166" s="317">
        <v>155</v>
      </c>
      <c r="D166" s="147">
        <v>421683</v>
      </c>
      <c r="E166" s="147">
        <v>500714</v>
      </c>
      <c r="F166" s="146">
        <f t="shared" si="2"/>
        <v>118.74180367716983</v>
      </c>
    </row>
    <row r="167" spans="1:6" s="8" customFormat="1">
      <c r="A167" s="143">
        <v>313</v>
      </c>
      <c r="B167" s="144" t="s">
        <v>2889</v>
      </c>
      <c r="C167" s="317">
        <v>156</v>
      </c>
      <c r="D167" s="145">
        <f>SUM(D168:D170)</f>
        <v>1239164</v>
      </c>
      <c r="E167" s="145">
        <f>SUM(E168:E170)</f>
        <v>1304628</v>
      </c>
      <c r="F167" s="148">
        <f t="shared" si="2"/>
        <v>105.28291654696231</v>
      </c>
    </row>
    <row r="168" spans="1:6" s="8" customFormat="1">
      <c r="A168" s="143">
        <v>3131</v>
      </c>
      <c r="B168" s="144" t="s">
        <v>2192</v>
      </c>
      <c r="C168" s="317">
        <v>157</v>
      </c>
      <c r="D168" s="147">
        <v>0</v>
      </c>
      <c r="E168" s="147">
        <v>0</v>
      </c>
      <c r="F168" s="146" t="str">
        <f t="shared" si="2"/>
        <v>-</v>
      </c>
    </row>
    <row r="169" spans="1:6" s="8" customFormat="1">
      <c r="A169" s="143">
        <v>3132</v>
      </c>
      <c r="B169" s="144" t="s">
        <v>2433</v>
      </c>
      <c r="C169" s="317">
        <v>158</v>
      </c>
      <c r="D169" s="147">
        <v>1228590</v>
      </c>
      <c r="E169" s="147">
        <v>1304628</v>
      </c>
      <c r="F169" s="146">
        <f t="shared" si="2"/>
        <v>106.18904597953751</v>
      </c>
    </row>
    <row r="170" spans="1:6" s="8" customFormat="1">
      <c r="A170" s="143">
        <v>3133</v>
      </c>
      <c r="B170" s="144" t="s">
        <v>3515</v>
      </c>
      <c r="C170" s="317">
        <v>159</v>
      </c>
      <c r="D170" s="147">
        <v>10574</v>
      </c>
      <c r="E170" s="147">
        <v>0</v>
      </c>
      <c r="F170" s="146">
        <f t="shared" si="2"/>
        <v>0</v>
      </c>
    </row>
    <row r="171" spans="1:6" s="8" customFormat="1">
      <c r="A171" s="143">
        <v>32</v>
      </c>
      <c r="B171" s="144" t="s">
        <v>2475</v>
      </c>
      <c r="C171" s="317">
        <v>160</v>
      </c>
      <c r="D171" s="145">
        <f>D172+D177+D185+D195+D196</f>
        <v>4561738</v>
      </c>
      <c r="E171" s="145">
        <f>E172+E177+E185+E195+E196</f>
        <v>4468259</v>
      </c>
      <c r="F171" s="148">
        <f t="shared" si="2"/>
        <v>97.950802961502831</v>
      </c>
    </row>
    <row r="172" spans="1:6" s="8" customFormat="1">
      <c r="A172" s="143">
        <v>321</v>
      </c>
      <c r="B172" s="144" t="s">
        <v>3245</v>
      </c>
      <c r="C172" s="317">
        <v>161</v>
      </c>
      <c r="D172" s="145">
        <f>SUM(D173:D176)</f>
        <v>381494</v>
      </c>
      <c r="E172" s="145">
        <f>SUM(E173:E176)</f>
        <v>420020</v>
      </c>
      <c r="F172" s="148">
        <f t="shared" si="2"/>
        <v>110.09871714889357</v>
      </c>
    </row>
    <row r="173" spans="1:6" s="8" customFormat="1">
      <c r="A173" s="143">
        <v>3211</v>
      </c>
      <c r="B173" s="144" t="s">
        <v>2254</v>
      </c>
      <c r="C173" s="317">
        <v>162</v>
      </c>
      <c r="D173" s="147">
        <v>5936</v>
      </c>
      <c r="E173" s="147">
        <v>2848</v>
      </c>
      <c r="F173" s="146">
        <f t="shared" si="2"/>
        <v>47.978436657681939</v>
      </c>
    </row>
    <row r="174" spans="1:6" s="8" customFormat="1">
      <c r="A174" s="143">
        <v>3212</v>
      </c>
      <c r="B174" s="144" t="s">
        <v>3479</v>
      </c>
      <c r="C174" s="317">
        <v>163</v>
      </c>
      <c r="D174" s="147">
        <v>359304</v>
      </c>
      <c r="E174" s="147">
        <v>404522</v>
      </c>
      <c r="F174" s="146">
        <f t="shared" si="2"/>
        <v>112.58488633580477</v>
      </c>
    </row>
    <row r="175" spans="1:6" s="8" customFormat="1">
      <c r="A175" s="143">
        <v>3213</v>
      </c>
      <c r="B175" s="144" t="s">
        <v>2823</v>
      </c>
      <c r="C175" s="317">
        <v>164</v>
      </c>
      <c r="D175" s="147">
        <v>16254</v>
      </c>
      <c r="E175" s="147">
        <v>12650</v>
      </c>
      <c r="F175" s="146">
        <f t="shared" si="2"/>
        <v>77.826996431647601</v>
      </c>
    </row>
    <row r="176" spans="1:6" s="8" customFormat="1">
      <c r="A176" s="143">
        <v>3214</v>
      </c>
      <c r="B176" s="144" t="s">
        <v>2896</v>
      </c>
      <c r="C176" s="317">
        <v>165</v>
      </c>
      <c r="D176" s="147">
        <v>0</v>
      </c>
      <c r="E176" s="147">
        <v>0</v>
      </c>
      <c r="F176" s="146" t="str">
        <f t="shared" si="2"/>
        <v>-</v>
      </c>
    </row>
    <row r="177" spans="1:6" s="8" customFormat="1">
      <c r="A177" s="143">
        <v>322</v>
      </c>
      <c r="B177" s="144" t="s">
        <v>2546</v>
      </c>
      <c r="C177" s="317">
        <v>166</v>
      </c>
      <c r="D177" s="145">
        <f>SUM(D178:D184)</f>
        <v>2756872</v>
      </c>
      <c r="E177" s="145">
        <f>SUM(E178:E184)</f>
        <v>2714069</v>
      </c>
      <c r="F177" s="148">
        <f t="shared" si="2"/>
        <v>98.447407061336179</v>
      </c>
    </row>
    <row r="178" spans="1:6" s="8" customFormat="1">
      <c r="A178" s="143">
        <v>3221</v>
      </c>
      <c r="B178" s="144" t="s">
        <v>2516</v>
      </c>
      <c r="C178" s="317">
        <v>167</v>
      </c>
      <c r="D178" s="147">
        <v>280734</v>
      </c>
      <c r="E178" s="147">
        <v>293863</v>
      </c>
      <c r="F178" s="146">
        <f t="shared" si="2"/>
        <v>104.6766690176466</v>
      </c>
    </row>
    <row r="179" spans="1:6" s="8" customFormat="1">
      <c r="A179" s="143">
        <v>3222</v>
      </c>
      <c r="B179" s="144" t="s">
        <v>1856</v>
      </c>
      <c r="C179" s="317">
        <v>168</v>
      </c>
      <c r="D179" s="147">
        <v>1211101</v>
      </c>
      <c r="E179" s="147">
        <v>1299307</v>
      </c>
      <c r="F179" s="146">
        <f t="shared" si="2"/>
        <v>107.28312502425479</v>
      </c>
    </row>
    <row r="180" spans="1:6" s="8" customFormat="1">
      <c r="A180" s="143">
        <v>3223</v>
      </c>
      <c r="B180" s="144" t="s">
        <v>1093</v>
      </c>
      <c r="C180" s="317">
        <v>169</v>
      </c>
      <c r="D180" s="147">
        <v>1106165</v>
      </c>
      <c r="E180" s="147">
        <v>947369</v>
      </c>
      <c r="F180" s="146">
        <f t="shared" si="2"/>
        <v>85.644456297207014</v>
      </c>
    </row>
    <row r="181" spans="1:6" s="8" customFormat="1">
      <c r="A181" s="143">
        <v>3224</v>
      </c>
      <c r="B181" s="144" t="s">
        <v>3548</v>
      </c>
      <c r="C181" s="317">
        <v>170</v>
      </c>
      <c r="D181" s="147">
        <v>58190</v>
      </c>
      <c r="E181" s="147">
        <v>80573</v>
      </c>
      <c r="F181" s="146">
        <f t="shared" si="2"/>
        <v>138.46537205705448</v>
      </c>
    </row>
    <row r="182" spans="1:6" s="8" customFormat="1">
      <c r="A182" s="143">
        <v>3225</v>
      </c>
      <c r="B182" s="144" t="s">
        <v>1990</v>
      </c>
      <c r="C182" s="317">
        <v>171</v>
      </c>
      <c r="D182" s="147">
        <v>91472</v>
      </c>
      <c r="E182" s="147">
        <v>44071</v>
      </c>
      <c r="F182" s="146">
        <f t="shared" si="2"/>
        <v>48.179770858842055</v>
      </c>
    </row>
    <row r="183" spans="1:6" s="8" customFormat="1">
      <c r="A183" s="143">
        <v>3226</v>
      </c>
      <c r="B183" s="144" t="s">
        <v>2340</v>
      </c>
      <c r="C183" s="317">
        <v>172</v>
      </c>
      <c r="D183" s="147">
        <v>0</v>
      </c>
      <c r="E183" s="147">
        <v>0</v>
      </c>
      <c r="F183" s="146" t="str">
        <f t="shared" si="2"/>
        <v>-</v>
      </c>
    </row>
    <row r="184" spans="1:6" s="8" customFormat="1">
      <c r="A184" s="143">
        <v>3227</v>
      </c>
      <c r="B184" s="144" t="s">
        <v>3101</v>
      </c>
      <c r="C184" s="317">
        <v>173</v>
      </c>
      <c r="D184" s="147">
        <v>9210</v>
      </c>
      <c r="E184" s="147">
        <v>48886</v>
      </c>
      <c r="F184" s="146">
        <f t="shared" si="2"/>
        <v>530.79261672095549</v>
      </c>
    </row>
    <row r="185" spans="1:6" s="8" customFormat="1">
      <c r="A185" s="143">
        <v>323</v>
      </c>
      <c r="B185" s="144" t="s">
        <v>2214</v>
      </c>
      <c r="C185" s="317">
        <v>174</v>
      </c>
      <c r="D185" s="145">
        <f>SUM(D186:D194)</f>
        <v>1318278</v>
      </c>
      <c r="E185" s="145">
        <f>SUM(E186:E194)</f>
        <v>1266953</v>
      </c>
      <c r="F185" s="148">
        <f t="shared" si="2"/>
        <v>96.106663389664391</v>
      </c>
    </row>
    <row r="186" spans="1:6" s="8" customFormat="1">
      <c r="A186" s="143">
        <v>3231</v>
      </c>
      <c r="B186" s="144" t="s">
        <v>2877</v>
      </c>
      <c r="C186" s="317">
        <v>175</v>
      </c>
      <c r="D186" s="147">
        <v>74808</v>
      </c>
      <c r="E186" s="147">
        <v>73407</v>
      </c>
      <c r="F186" s="146">
        <f t="shared" si="2"/>
        <v>98.127205646454925</v>
      </c>
    </row>
    <row r="187" spans="1:6" s="8" customFormat="1">
      <c r="A187" s="143">
        <v>3232</v>
      </c>
      <c r="B187" s="144" t="s">
        <v>3135</v>
      </c>
      <c r="C187" s="317">
        <v>176</v>
      </c>
      <c r="D187" s="147">
        <v>374293</v>
      </c>
      <c r="E187" s="147">
        <v>412864</v>
      </c>
      <c r="F187" s="146">
        <f t="shared" si="2"/>
        <v>110.30502841356903</v>
      </c>
    </row>
    <row r="188" spans="1:6" s="8" customFormat="1">
      <c r="A188" s="143">
        <v>3233</v>
      </c>
      <c r="B188" s="144" t="s">
        <v>2799</v>
      </c>
      <c r="C188" s="317">
        <v>177</v>
      </c>
      <c r="D188" s="147">
        <v>55292</v>
      </c>
      <c r="E188" s="147">
        <v>50995</v>
      </c>
      <c r="F188" s="146">
        <f t="shared" si="2"/>
        <v>92.228532156550685</v>
      </c>
    </row>
    <row r="189" spans="1:6" s="8" customFormat="1">
      <c r="A189" s="143">
        <v>3234</v>
      </c>
      <c r="B189" s="144" t="s">
        <v>1707</v>
      </c>
      <c r="C189" s="317">
        <v>178</v>
      </c>
      <c r="D189" s="147">
        <v>551791</v>
      </c>
      <c r="E189" s="147">
        <v>472798</v>
      </c>
      <c r="F189" s="146">
        <f t="shared" si="2"/>
        <v>85.684253639512065</v>
      </c>
    </row>
    <row r="190" spans="1:6" s="8" customFormat="1">
      <c r="A190" s="143">
        <v>3235</v>
      </c>
      <c r="B190" s="144" t="s">
        <v>1892</v>
      </c>
      <c r="C190" s="317">
        <v>179</v>
      </c>
      <c r="D190" s="147">
        <v>0</v>
      </c>
      <c r="E190" s="147">
        <v>0</v>
      </c>
      <c r="F190" s="146" t="str">
        <f t="shared" si="2"/>
        <v>-</v>
      </c>
    </row>
    <row r="191" spans="1:6" s="8" customFormat="1">
      <c r="A191" s="143">
        <v>3236</v>
      </c>
      <c r="B191" s="144" t="s">
        <v>2169</v>
      </c>
      <c r="C191" s="317">
        <v>180</v>
      </c>
      <c r="D191" s="147">
        <v>48018</v>
      </c>
      <c r="E191" s="147">
        <v>49303</v>
      </c>
      <c r="F191" s="146">
        <f t="shared" si="2"/>
        <v>102.67607980340705</v>
      </c>
    </row>
    <row r="192" spans="1:6" s="8" customFormat="1">
      <c r="A192" s="143">
        <v>3237</v>
      </c>
      <c r="B192" s="144" t="s">
        <v>2051</v>
      </c>
      <c r="C192" s="317">
        <v>181</v>
      </c>
      <c r="D192" s="147">
        <v>122519</v>
      </c>
      <c r="E192" s="147">
        <v>115378</v>
      </c>
      <c r="F192" s="146">
        <f t="shared" si="2"/>
        <v>94.171516254621736</v>
      </c>
    </row>
    <row r="193" spans="1:6" s="8" customFormat="1">
      <c r="A193" s="143">
        <v>3238</v>
      </c>
      <c r="B193" s="144" t="s">
        <v>2132</v>
      </c>
      <c r="C193" s="317">
        <v>182</v>
      </c>
      <c r="D193" s="147">
        <v>64108</v>
      </c>
      <c r="E193" s="147">
        <v>64298</v>
      </c>
      <c r="F193" s="146">
        <f t="shared" si="2"/>
        <v>100.29637486741126</v>
      </c>
    </row>
    <row r="194" spans="1:6" s="8" customFormat="1">
      <c r="A194" s="143">
        <v>3239</v>
      </c>
      <c r="B194" s="144" t="s">
        <v>1493</v>
      </c>
      <c r="C194" s="317">
        <v>183</v>
      </c>
      <c r="D194" s="147">
        <v>27449</v>
      </c>
      <c r="E194" s="147">
        <v>27910</v>
      </c>
      <c r="F194" s="146">
        <f t="shared" si="2"/>
        <v>101.6794783052206</v>
      </c>
    </row>
    <row r="195" spans="1:6" s="8" customFormat="1">
      <c r="A195" s="143">
        <v>324</v>
      </c>
      <c r="B195" s="144" t="s">
        <v>3216</v>
      </c>
      <c r="C195" s="317">
        <v>184</v>
      </c>
      <c r="D195" s="147">
        <v>2600</v>
      </c>
      <c r="E195" s="147">
        <v>0</v>
      </c>
      <c r="F195" s="146">
        <f t="shared" si="2"/>
        <v>0</v>
      </c>
    </row>
    <row r="196" spans="1:6" s="8" customFormat="1">
      <c r="A196" s="143">
        <v>329</v>
      </c>
      <c r="B196" s="144" t="s">
        <v>2657</v>
      </c>
      <c r="C196" s="317">
        <v>185</v>
      </c>
      <c r="D196" s="145">
        <f>SUM(D197:D203)</f>
        <v>102494</v>
      </c>
      <c r="E196" s="145">
        <f>SUM(E197:E203)</f>
        <v>67217</v>
      </c>
      <c r="F196" s="148">
        <f t="shared" si="2"/>
        <v>65.581399886822638</v>
      </c>
    </row>
    <row r="197" spans="1:6" s="8" customFormat="1">
      <c r="A197" s="143">
        <v>3291</v>
      </c>
      <c r="B197" s="149" t="s">
        <v>3729</v>
      </c>
      <c r="C197" s="317">
        <v>186</v>
      </c>
      <c r="D197" s="147">
        <v>29024</v>
      </c>
      <c r="E197" s="147">
        <v>15885</v>
      </c>
      <c r="F197" s="146">
        <f t="shared" si="2"/>
        <v>54.73056780595369</v>
      </c>
    </row>
    <row r="198" spans="1:6" s="8" customFormat="1">
      <c r="A198" s="143">
        <v>3292</v>
      </c>
      <c r="B198" s="144" t="s">
        <v>1794</v>
      </c>
      <c r="C198" s="317">
        <v>187</v>
      </c>
      <c r="D198" s="147">
        <v>17184</v>
      </c>
      <c r="E198" s="147">
        <v>37112</v>
      </c>
      <c r="F198" s="146">
        <f t="shared" si="2"/>
        <v>215.96834264432027</v>
      </c>
    </row>
    <row r="199" spans="1:6" s="8" customFormat="1">
      <c r="A199" s="143">
        <v>3293</v>
      </c>
      <c r="B199" s="144" t="s">
        <v>1572</v>
      </c>
      <c r="C199" s="317">
        <v>188</v>
      </c>
      <c r="D199" s="147">
        <v>4985</v>
      </c>
      <c r="E199" s="147">
        <v>980</v>
      </c>
      <c r="F199" s="146">
        <f t="shared" si="2"/>
        <v>19.658976930792377</v>
      </c>
    </row>
    <row r="200" spans="1:6" s="8" customFormat="1">
      <c r="A200" s="143">
        <v>3294</v>
      </c>
      <c r="B200" s="144" t="s">
        <v>2170</v>
      </c>
      <c r="C200" s="317">
        <v>189</v>
      </c>
      <c r="D200" s="147">
        <v>0</v>
      </c>
      <c r="E200" s="147">
        <v>0</v>
      </c>
      <c r="F200" s="146" t="str">
        <f t="shared" si="2"/>
        <v>-</v>
      </c>
    </row>
    <row r="201" spans="1:6" s="8" customFormat="1">
      <c r="A201" s="143">
        <v>3295</v>
      </c>
      <c r="B201" s="144" t="s">
        <v>1820</v>
      </c>
      <c r="C201" s="317">
        <v>190</v>
      </c>
      <c r="D201" s="147">
        <v>48101</v>
      </c>
      <c r="E201" s="147">
        <v>12490</v>
      </c>
      <c r="F201" s="146">
        <f t="shared" si="2"/>
        <v>25.966196128978609</v>
      </c>
    </row>
    <row r="202" spans="1:6" s="8" customFormat="1">
      <c r="A202" s="143" t="s">
        <v>365</v>
      </c>
      <c r="B202" s="144" t="s">
        <v>2612</v>
      </c>
      <c r="C202" s="317">
        <v>191</v>
      </c>
      <c r="D202" s="147">
        <v>0</v>
      </c>
      <c r="E202" s="147">
        <v>0</v>
      </c>
      <c r="F202" s="146" t="str">
        <f t="shared" si="2"/>
        <v>-</v>
      </c>
    </row>
    <row r="203" spans="1:6" s="8" customFormat="1">
      <c r="A203" s="143">
        <v>3299</v>
      </c>
      <c r="B203" s="144" t="s">
        <v>2331</v>
      </c>
      <c r="C203" s="317">
        <v>192</v>
      </c>
      <c r="D203" s="147">
        <v>3200</v>
      </c>
      <c r="E203" s="147">
        <v>750</v>
      </c>
      <c r="F203" s="146">
        <f t="shared" si="2"/>
        <v>23.4375</v>
      </c>
    </row>
    <row r="204" spans="1:6" s="8" customFormat="1">
      <c r="A204" s="143">
        <v>34</v>
      </c>
      <c r="B204" s="149" t="s">
        <v>2318</v>
      </c>
      <c r="C204" s="317">
        <v>193</v>
      </c>
      <c r="D204" s="145">
        <f>D205+D210+D218</f>
        <v>33816</v>
      </c>
      <c r="E204" s="145">
        <f>E205+E210+E218</f>
        <v>19914</v>
      </c>
      <c r="F204" s="148">
        <f t="shared" ref="F204:F230" si="3">IF(D204&lt;&gt;0,IF(E204/D204&gt;=100,"&gt;&gt;100",E204/D204*100),"-")</f>
        <v>58.889283179559968</v>
      </c>
    </row>
    <row r="205" spans="1:6" s="8" customFormat="1">
      <c r="A205" s="143">
        <v>341</v>
      </c>
      <c r="B205" s="144" t="s">
        <v>2617</v>
      </c>
      <c r="C205" s="317">
        <v>194</v>
      </c>
      <c r="D205" s="145">
        <f>SUM(D206:D209)</f>
        <v>0</v>
      </c>
      <c r="E205" s="145">
        <f>SUM(E206:E209)</f>
        <v>0</v>
      </c>
      <c r="F205" s="148" t="str">
        <f t="shared" si="3"/>
        <v>-</v>
      </c>
    </row>
    <row r="206" spans="1:6" s="8" customFormat="1">
      <c r="A206" s="143">
        <v>3411</v>
      </c>
      <c r="B206" s="144" t="s">
        <v>2159</v>
      </c>
      <c r="C206" s="317">
        <v>195</v>
      </c>
      <c r="D206" s="147">
        <v>0</v>
      </c>
      <c r="E206" s="147">
        <v>0</v>
      </c>
      <c r="F206" s="146" t="str">
        <f t="shared" si="3"/>
        <v>-</v>
      </c>
    </row>
    <row r="207" spans="1:6" s="8" customFormat="1">
      <c r="A207" s="143">
        <v>3412</v>
      </c>
      <c r="B207" s="144" t="s">
        <v>1945</v>
      </c>
      <c r="C207" s="317">
        <v>196</v>
      </c>
      <c r="D207" s="147">
        <v>0</v>
      </c>
      <c r="E207" s="147">
        <v>0</v>
      </c>
      <c r="F207" s="146" t="str">
        <f t="shared" si="3"/>
        <v>-</v>
      </c>
    </row>
    <row r="208" spans="1:6" s="8" customFormat="1">
      <c r="A208" s="143">
        <v>3413</v>
      </c>
      <c r="B208" s="144" t="s">
        <v>1980</v>
      </c>
      <c r="C208" s="317">
        <v>197</v>
      </c>
      <c r="D208" s="147">
        <v>0</v>
      </c>
      <c r="E208" s="147">
        <v>0</v>
      </c>
      <c r="F208" s="146" t="str">
        <f t="shared" si="3"/>
        <v>-</v>
      </c>
    </row>
    <row r="209" spans="1:6" s="8" customFormat="1">
      <c r="A209" s="143">
        <v>3419</v>
      </c>
      <c r="B209" s="144" t="s">
        <v>2223</v>
      </c>
      <c r="C209" s="317">
        <v>198</v>
      </c>
      <c r="D209" s="147">
        <v>0</v>
      </c>
      <c r="E209" s="147">
        <v>0</v>
      </c>
      <c r="F209" s="146" t="str">
        <f t="shared" si="3"/>
        <v>-</v>
      </c>
    </row>
    <row r="210" spans="1:6" s="8" customFormat="1">
      <c r="A210" s="143">
        <v>342</v>
      </c>
      <c r="B210" s="144" t="s">
        <v>2652</v>
      </c>
      <c r="C210" s="317">
        <v>199</v>
      </c>
      <c r="D210" s="145">
        <f>SUM(D211:D217)</f>
        <v>0</v>
      </c>
      <c r="E210" s="145">
        <f>SUM(E211:E217)</f>
        <v>0</v>
      </c>
      <c r="F210" s="148" t="str">
        <f t="shared" si="3"/>
        <v>-</v>
      </c>
    </row>
    <row r="211" spans="1:6" s="8" customFormat="1" ht="24">
      <c r="A211" s="143">
        <v>3421</v>
      </c>
      <c r="B211" s="144" t="s">
        <v>4033</v>
      </c>
      <c r="C211" s="317">
        <v>200</v>
      </c>
      <c r="D211" s="147">
        <v>0</v>
      </c>
      <c r="E211" s="147">
        <v>0</v>
      </c>
      <c r="F211" s="146" t="str">
        <f t="shared" si="3"/>
        <v>-</v>
      </c>
    </row>
    <row r="212" spans="1:6" s="8" customFormat="1" ht="24">
      <c r="A212" s="143">
        <v>3422</v>
      </c>
      <c r="B212" s="150" t="s">
        <v>3420</v>
      </c>
      <c r="C212" s="317">
        <v>201</v>
      </c>
      <c r="D212" s="147">
        <v>0</v>
      </c>
      <c r="E212" s="147">
        <v>0</v>
      </c>
      <c r="F212" s="146" t="str">
        <f t="shared" si="3"/>
        <v>-</v>
      </c>
    </row>
    <row r="213" spans="1:6" s="8" customFormat="1" ht="24">
      <c r="A213" s="143">
        <v>3423</v>
      </c>
      <c r="B213" s="150" t="s">
        <v>3471</v>
      </c>
      <c r="C213" s="317">
        <v>202</v>
      </c>
      <c r="D213" s="147">
        <v>0</v>
      </c>
      <c r="E213" s="147">
        <v>0</v>
      </c>
      <c r="F213" s="146" t="str">
        <f t="shared" si="3"/>
        <v>-</v>
      </c>
    </row>
    <row r="214" spans="1:6" s="8" customFormat="1">
      <c r="A214" s="143">
        <v>3425</v>
      </c>
      <c r="B214" s="144" t="s">
        <v>2629</v>
      </c>
      <c r="C214" s="317">
        <v>203</v>
      </c>
      <c r="D214" s="147">
        <v>0</v>
      </c>
      <c r="E214" s="147">
        <v>0</v>
      </c>
      <c r="F214" s="146" t="str">
        <f t="shared" si="3"/>
        <v>-</v>
      </c>
    </row>
    <row r="215" spans="1:6" s="8" customFormat="1">
      <c r="A215" s="143">
        <v>3426</v>
      </c>
      <c r="B215" s="144" t="s">
        <v>3679</v>
      </c>
      <c r="C215" s="317">
        <v>204</v>
      </c>
      <c r="D215" s="147">
        <v>0</v>
      </c>
      <c r="E215" s="147">
        <v>0</v>
      </c>
      <c r="F215" s="146" t="str">
        <f t="shared" si="3"/>
        <v>-</v>
      </c>
    </row>
    <row r="216" spans="1:6" s="8" customFormat="1">
      <c r="A216" s="143">
        <v>3427</v>
      </c>
      <c r="B216" s="144" t="s">
        <v>3871</v>
      </c>
      <c r="C216" s="317">
        <v>205</v>
      </c>
      <c r="D216" s="147">
        <v>0</v>
      </c>
      <c r="E216" s="147">
        <v>0</v>
      </c>
      <c r="F216" s="146" t="str">
        <f t="shared" si="3"/>
        <v>-</v>
      </c>
    </row>
    <row r="217" spans="1:6" s="8" customFormat="1">
      <c r="A217" s="143">
        <v>3428</v>
      </c>
      <c r="B217" s="144" t="s">
        <v>2577</v>
      </c>
      <c r="C217" s="317">
        <v>206</v>
      </c>
      <c r="D217" s="147">
        <v>0</v>
      </c>
      <c r="E217" s="147">
        <v>0</v>
      </c>
      <c r="F217" s="146" t="str">
        <f t="shared" si="3"/>
        <v>-</v>
      </c>
    </row>
    <row r="218" spans="1:6" s="8" customFormat="1">
      <c r="A218" s="143">
        <v>343</v>
      </c>
      <c r="B218" s="144" t="s">
        <v>2441</v>
      </c>
      <c r="C218" s="317">
        <v>207</v>
      </c>
      <c r="D218" s="145">
        <f>SUM(D219:D222)</f>
        <v>33816</v>
      </c>
      <c r="E218" s="145">
        <f>SUM(E219:E222)</f>
        <v>19914</v>
      </c>
      <c r="F218" s="148">
        <f t="shared" si="3"/>
        <v>58.889283179559968</v>
      </c>
    </row>
    <row r="219" spans="1:6" s="8" customFormat="1">
      <c r="A219" s="143">
        <v>3431</v>
      </c>
      <c r="B219" s="149" t="s">
        <v>2393</v>
      </c>
      <c r="C219" s="317">
        <v>208</v>
      </c>
      <c r="D219" s="147">
        <v>16848</v>
      </c>
      <c r="E219" s="147">
        <v>18336</v>
      </c>
      <c r="F219" s="146">
        <f t="shared" si="3"/>
        <v>108.83190883190883</v>
      </c>
    </row>
    <row r="220" spans="1:6" s="8" customFormat="1">
      <c r="A220" s="143">
        <v>3432</v>
      </c>
      <c r="B220" s="144" t="s">
        <v>3666</v>
      </c>
      <c r="C220" s="317">
        <v>209</v>
      </c>
      <c r="D220" s="147">
        <v>0</v>
      </c>
      <c r="E220" s="147">
        <v>0</v>
      </c>
      <c r="F220" s="146" t="str">
        <f t="shared" si="3"/>
        <v>-</v>
      </c>
    </row>
    <row r="221" spans="1:6" s="8" customFormat="1">
      <c r="A221" s="143">
        <v>3433</v>
      </c>
      <c r="B221" s="144" t="s">
        <v>1628</v>
      </c>
      <c r="C221" s="317">
        <v>210</v>
      </c>
      <c r="D221" s="147">
        <v>16698</v>
      </c>
      <c r="E221" s="147">
        <v>1578</v>
      </c>
      <c r="F221" s="146">
        <f t="shared" si="3"/>
        <v>9.4502335609054988</v>
      </c>
    </row>
    <row r="222" spans="1:6" s="8" customFormat="1">
      <c r="A222" s="143">
        <v>3434</v>
      </c>
      <c r="B222" s="144" t="s">
        <v>2330</v>
      </c>
      <c r="C222" s="317">
        <v>211</v>
      </c>
      <c r="D222" s="147">
        <v>270</v>
      </c>
      <c r="E222" s="147">
        <v>0</v>
      </c>
      <c r="F222" s="146">
        <f t="shared" si="3"/>
        <v>0</v>
      </c>
    </row>
    <row r="223" spans="1:6" s="8" customFormat="1">
      <c r="A223" s="143">
        <v>35</v>
      </c>
      <c r="B223" s="144" t="s">
        <v>2040</v>
      </c>
      <c r="C223" s="317">
        <v>212</v>
      </c>
      <c r="D223" s="145">
        <f>D224+D227+D231</f>
        <v>0</v>
      </c>
      <c r="E223" s="145">
        <f>E224+E227+E231</f>
        <v>0</v>
      </c>
      <c r="F223" s="148" t="str">
        <f t="shared" si="3"/>
        <v>-</v>
      </c>
    </row>
    <row r="224" spans="1:6" s="8" customFormat="1">
      <c r="A224" s="143">
        <v>351</v>
      </c>
      <c r="B224" s="144" t="s">
        <v>3620</v>
      </c>
      <c r="C224" s="317">
        <v>213</v>
      </c>
      <c r="D224" s="145">
        <f>SUM(D225:D226)</f>
        <v>0</v>
      </c>
      <c r="E224" s="145">
        <f>SUM(E225:E226)</f>
        <v>0</v>
      </c>
      <c r="F224" s="148" t="str">
        <f t="shared" si="3"/>
        <v>-</v>
      </c>
    </row>
    <row r="225" spans="1:6" s="8" customFormat="1">
      <c r="A225" s="143">
        <v>3511</v>
      </c>
      <c r="B225" s="144" t="s">
        <v>2979</v>
      </c>
      <c r="C225" s="317">
        <v>214</v>
      </c>
      <c r="D225" s="147">
        <v>0</v>
      </c>
      <c r="E225" s="147">
        <v>0</v>
      </c>
      <c r="F225" s="146" t="str">
        <f t="shared" si="3"/>
        <v>-</v>
      </c>
    </row>
    <row r="226" spans="1:6" s="8" customFormat="1">
      <c r="A226" s="143">
        <v>3512</v>
      </c>
      <c r="B226" s="144" t="s">
        <v>3326</v>
      </c>
      <c r="C226" s="317">
        <v>215</v>
      </c>
      <c r="D226" s="147">
        <v>0</v>
      </c>
      <c r="E226" s="147">
        <v>0</v>
      </c>
      <c r="F226" s="146" t="str">
        <f t="shared" si="3"/>
        <v>-</v>
      </c>
    </row>
    <row r="227" spans="1:6" s="8" customFormat="1" ht="24">
      <c r="A227" s="143">
        <v>352</v>
      </c>
      <c r="B227" s="144" t="s">
        <v>4047</v>
      </c>
      <c r="C227" s="317">
        <v>216</v>
      </c>
      <c r="D227" s="145">
        <f>SUM(D228:D230)</f>
        <v>0</v>
      </c>
      <c r="E227" s="145">
        <f>SUM(E228:E230)</f>
        <v>0</v>
      </c>
      <c r="F227" s="148" t="str">
        <f t="shared" si="3"/>
        <v>-</v>
      </c>
    </row>
    <row r="228" spans="1:6" s="8" customFormat="1">
      <c r="A228" s="143">
        <v>3521</v>
      </c>
      <c r="B228" s="144" t="s">
        <v>3060</v>
      </c>
      <c r="C228" s="317">
        <v>217</v>
      </c>
      <c r="D228" s="147">
        <v>0</v>
      </c>
      <c r="E228" s="147">
        <v>0</v>
      </c>
      <c r="F228" s="146" t="str">
        <f t="shared" si="3"/>
        <v>-</v>
      </c>
    </row>
    <row r="229" spans="1:6" s="8" customFormat="1">
      <c r="A229" s="143">
        <v>3522</v>
      </c>
      <c r="B229" s="144" t="s">
        <v>3651</v>
      </c>
      <c r="C229" s="317">
        <v>218</v>
      </c>
      <c r="D229" s="147">
        <v>0</v>
      </c>
      <c r="E229" s="147">
        <v>0</v>
      </c>
      <c r="F229" s="146" t="str">
        <f t="shared" si="3"/>
        <v>-</v>
      </c>
    </row>
    <row r="230" spans="1:6" s="8" customFormat="1">
      <c r="A230" s="143">
        <v>3523</v>
      </c>
      <c r="B230" s="144" t="s">
        <v>2430</v>
      </c>
      <c r="C230" s="317">
        <v>219</v>
      </c>
      <c r="D230" s="147">
        <v>0</v>
      </c>
      <c r="E230" s="147">
        <v>0</v>
      </c>
      <c r="F230" s="146" t="str">
        <f t="shared" si="3"/>
        <v>-</v>
      </c>
    </row>
    <row r="231" spans="1:6" s="8" customFormat="1" ht="24">
      <c r="A231" s="143" t="s">
        <v>148</v>
      </c>
      <c r="B231" s="144" t="s">
        <v>3963</v>
      </c>
      <c r="C231" s="317">
        <v>220</v>
      </c>
      <c r="D231" s="147">
        <v>0</v>
      </c>
      <c r="E231" s="147">
        <v>0</v>
      </c>
      <c r="F231" s="146"/>
    </row>
    <row r="232" spans="1:6" s="8" customFormat="1" ht="24">
      <c r="A232" s="143">
        <v>36</v>
      </c>
      <c r="B232" s="144" t="s">
        <v>3880</v>
      </c>
      <c r="C232" s="317">
        <v>221</v>
      </c>
      <c r="D232" s="145">
        <f>D233+D236+D239+D242+D245+D249+D252</f>
        <v>0</v>
      </c>
      <c r="E232" s="145">
        <f>E233+E236+E239+E242+E245+E249+E252</f>
        <v>0</v>
      </c>
      <c r="F232" s="148" t="str">
        <f t="shared" ref="F232:F246" si="4">IF(D232&lt;&gt;0,IF(E232/D232&gt;=100,"&gt;&gt;100",E232/D232*100),"-")</f>
        <v>-</v>
      </c>
    </row>
    <row r="233" spans="1:6" s="8" customFormat="1">
      <c r="A233" s="143">
        <v>361</v>
      </c>
      <c r="B233" s="144" t="s">
        <v>2999</v>
      </c>
      <c r="C233" s="317">
        <v>222</v>
      </c>
      <c r="D233" s="145">
        <f>SUM(D234:D235)</f>
        <v>0</v>
      </c>
      <c r="E233" s="145">
        <f>SUM(E234:E235)</f>
        <v>0</v>
      </c>
      <c r="F233" s="148" t="str">
        <f t="shared" si="4"/>
        <v>-</v>
      </c>
    </row>
    <row r="234" spans="1:6" s="8" customFormat="1">
      <c r="A234" s="143">
        <v>3611</v>
      </c>
      <c r="B234" s="144" t="s">
        <v>2797</v>
      </c>
      <c r="C234" s="317">
        <v>223</v>
      </c>
      <c r="D234" s="147">
        <v>0</v>
      </c>
      <c r="E234" s="147">
        <v>0</v>
      </c>
      <c r="F234" s="146" t="str">
        <f t="shared" si="4"/>
        <v>-</v>
      </c>
    </row>
    <row r="235" spans="1:6" s="8" customFormat="1">
      <c r="A235" s="143">
        <v>3612</v>
      </c>
      <c r="B235" s="144" t="s">
        <v>2868</v>
      </c>
      <c r="C235" s="317">
        <v>224</v>
      </c>
      <c r="D235" s="147">
        <v>0</v>
      </c>
      <c r="E235" s="147">
        <v>0</v>
      </c>
      <c r="F235" s="146" t="str">
        <f t="shared" si="4"/>
        <v>-</v>
      </c>
    </row>
    <row r="236" spans="1:6" s="8" customFormat="1">
      <c r="A236" s="143">
        <v>362</v>
      </c>
      <c r="B236" s="144" t="s">
        <v>3840</v>
      </c>
      <c r="C236" s="317">
        <v>225</v>
      </c>
      <c r="D236" s="145">
        <f>SUM(D237:D238)</f>
        <v>0</v>
      </c>
      <c r="E236" s="145">
        <f>SUM(E237:E238)</f>
        <v>0</v>
      </c>
      <c r="F236" s="148" t="str">
        <f t="shared" si="4"/>
        <v>-</v>
      </c>
    </row>
    <row r="237" spans="1:6" s="8" customFormat="1">
      <c r="A237" s="143">
        <v>3621</v>
      </c>
      <c r="B237" s="144" t="s">
        <v>3760</v>
      </c>
      <c r="C237" s="317">
        <v>226</v>
      </c>
      <c r="D237" s="147">
        <v>0</v>
      </c>
      <c r="E237" s="147">
        <v>0</v>
      </c>
      <c r="F237" s="146" t="str">
        <f t="shared" si="4"/>
        <v>-</v>
      </c>
    </row>
    <row r="238" spans="1:6" s="8" customFormat="1">
      <c r="A238" s="143">
        <v>3622</v>
      </c>
      <c r="B238" s="144" t="s">
        <v>3787</v>
      </c>
      <c r="C238" s="317">
        <v>227</v>
      </c>
      <c r="D238" s="147">
        <v>0</v>
      </c>
      <c r="E238" s="147">
        <v>0</v>
      </c>
      <c r="F238" s="146" t="str">
        <f t="shared" si="4"/>
        <v>-</v>
      </c>
    </row>
    <row r="239" spans="1:6" s="8" customFormat="1">
      <c r="A239" s="143">
        <v>363</v>
      </c>
      <c r="B239" s="144" t="s">
        <v>3155</v>
      </c>
      <c r="C239" s="317">
        <v>228</v>
      </c>
      <c r="D239" s="145">
        <f>SUM(D240:D241)</f>
        <v>0</v>
      </c>
      <c r="E239" s="145">
        <f>SUM(E240:E241)</f>
        <v>0</v>
      </c>
      <c r="F239" s="148" t="str">
        <f t="shared" si="4"/>
        <v>-</v>
      </c>
    </row>
    <row r="240" spans="1:6" s="8" customFormat="1">
      <c r="A240" s="143">
        <v>3631</v>
      </c>
      <c r="B240" s="144" t="s">
        <v>2942</v>
      </c>
      <c r="C240" s="317">
        <v>229</v>
      </c>
      <c r="D240" s="147">
        <v>0</v>
      </c>
      <c r="E240" s="147">
        <v>0</v>
      </c>
      <c r="F240" s="146" t="str">
        <f t="shared" si="4"/>
        <v>-</v>
      </c>
    </row>
    <row r="241" spans="1:6" s="8" customFormat="1">
      <c r="A241" s="143">
        <v>3632</v>
      </c>
      <c r="B241" s="144" t="s">
        <v>3070</v>
      </c>
      <c r="C241" s="317">
        <v>230</v>
      </c>
      <c r="D241" s="147">
        <v>0</v>
      </c>
      <c r="E241" s="147">
        <v>0</v>
      </c>
      <c r="F241" s="146" t="str">
        <f t="shared" si="4"/>
        <v>-</v>
      </c>
    </row>
    <row r="242" spans="1:6" s="8" customFormat="1">
      <c r="A242" s="143" t="s">
        <v>149</v>
      </c>
      <c r="B242" s="144" t="s">
        <v>3603</v>
      </c>
      <c r="C242" s="317">
        <v>231</v>
      </c>
      <c r="D242" s="145">
        <f>SUM(D243:D244)</f>
        <v>0</v>
      </c>
      <c r="E242" s="145">
        <f>SUM(E243:E244)</f>
        <v>0</v>
      </c>
      <c r="F242" s="148" t="str">
        <f t="shared" si="4"/>
        <v>-</v>
      </c>
    </row>
    <row r="243" spans="1:6" s="8" customFormat="1">
      <c r="A243" s="143" t="s">
        <v>366</v>
      </c>
      <c r="B243" s="144" t="s">
        <v>3513</v>
      </c>
      <c r="C243" s="317">
        <v>232</v>
      </c>
      <c r="D243" s="147">
        <v>0</v>
      </c>
      <c r="E243" s="147">
        <v>0</v>
      </c>
      <c r="F243" s="146" t="str">
        <f t="shared" si="4"/>
        <v>-</v>
      </c>
    </row>
    <row r="244" spans="1:6" s="8" customFormat="1">
      <c r="A244" s="143" t="s">
        <v>367</v>
      </c>
      <c r="B244" s="144" t="s">
        <v>3566</v>
      </c>
      <c r="C244" s="317">
        <v>233</v>
      </c>
      <c r="D244" s="147">
        <v>0</v>
      </c>
      <c r="E244" s="147">
        <v>0</v>
      </c>
      <c r="F244" s="146" t="str">
        <f t="shared" si="4"/>
        <v>-</v>
      </c>
    </row>
    <row r="245" spans="1:6" s="8" customFormat="1" ht="24">
      <c r="A245" s="143" t="s">
        <v>150</v>
      </c>
      <c r="B245" s="144" t="s">
        <v>4035</v>
      </c>
      <c r="C245" s="317">
        <v>234</v>
      </c>
      <c r="D245" s="145">
        <f>SUM(D246:D248)</f>
        <v>0</v>
      </c>
      <c r="E245" s="145">
        <f>SUM(E246:E248)</f>
        <v>0</v>
      </c>
      <c r="F245" s="148" t="str">
        <f t="shared" si="4"/>
        <v>-</v>
      </c>
    </row>
    <row r="246" spans="1:6" s="8" customFormat="1" ht="24">
      <c r="A246" s="143">
        <v>3672</v>
      </c>
      <c r="B246" s="144" t="s">
        <v>3961</v>
      </c>
      <c r="C246" s="317">
        <v>235</v>
      </c>
      <c r="D246" s="147">
        <v>0</v>
      </c>
      <c r="E246" s="147">
        <v>0</v>
      </c>
      <c r="F246" s="146" t="str">
        <f t="shared" si="4"/>
        <v>-</v>
      </c>
    </row>
    <row r="247" spans="1:6" s="8" customFormat="1" ht="24">
      <c r="A247" s="143">
        <v>3673</v>
      </c>
      <c r="B247" s="144" t="s">
        <v>3935</v>
      </c>
      <c r="C247" s="317">
        <v>236</v>
      </c>
      <c r="D247" s="147">
        <v>0</v>
      </c>
      <c r="E247" s="147">
        <v>0</v>
      </c>
      <c r="F247" s="146"/>
    </row>
    <row r="248" spans="1:6" s="8" customFormat="1" ht="24">
      <c r="A248" s="143">
        <v>3674</v>
      </c>
      <c r="B248" s="144" t="s">
        <v>3996</v>
      </c>
      <c r="C248" s="317">
        <v>237</v>
      </c>
      <c r="D248" s="147">
        <v>0</v>
      </c>
      <c r="E248" s="147">
        <v>0</v>
      </c>
      <c r="F248" s="146"/>
    </row>
    <row r="249" spans="1:6" s="8" customFormat="1">
      <c r="A249" s="143" t="s">
        <v>151</v>
      </c>
      <c r="B249" s="144" t="s">
        <v>3403</v>
      </c>
      <c r="C249" s="317">
        <v>238</v>
      </c>
      <c r="D249" s="145">
        <f>SUM(D250:D251)</f>
        <v>0</v>
      </c>
      <c r="E249" s="145">
        <f>SUM(E250:E251)</f>
        <v>0</v>
      </c>
      <c r="F249" s="148" t="str">
        <f>IF(D249&lt;&gt;0,IF(E249/D249&gt;=100,"&gt;&gt;100",E249/D249*100),"-")</f>
        <v>-</v>
      </c>
    </row>
    <row r="250" spans="1:6" s="8" customFormat="1">
      <c r="A250" s="143" t="s">
        <v>368</v>
      </c>
      <c r="B250" s="144" t="s">
        <v>3256</v>
      </c>
      <c r="C250" s="317">
        <v>239</v>
      </c>
      <c r="D250" s="147">
        <v>0</v>
      </c>
      <c r="E250" s="147">
        <v>0</v>
      </c>
      <c r="F250" s="146" t="str">
        <f>IF(D250&lt;&gt;0,IF(E250/D250&gt;=100,"&gt;&gt;100",E250/D250*100),"-")</f>
        <v>-</v>
      </c>
    </row>
    <row r="251" spans="1:6" s="8" customFormat="1">
      <c r="A251" s="143" t="s">
        <v>369</v>
      </c>
      <c r="B251" s="144" t="s">
        <v>3314</v>
      </c>
      <c r="C251" s="317">
        <v>240</v>
      </c>
      <c r="D251" s="147">
        <v>0</v>
      </c>
      <c r="E251" s="147">
        <v>0</v>
      </c>
      <c r="F251" s="146" t="str">
        <f>IF(D251&lt;&gt;0,IF(E251/D251&gt;=100,"&gt;&gt;100",E251/D251*100),"-")</f>
        <v>-</v>
      </c>
    </row>
    <row r="252" spans="1:6" s="8" customFormat="1">
      <c r="A252" s="143" t="s">
        <v>152</v>
      </c>
      <c r="B252" s="144" t="s">
        <v>3758</v>
      </c>
      <c r="C252" s="317">
        <v>241</v>
      </c>
      <c r="D252" s="145">
        <f>SUM(D253:D256)</f>
        <v>0</v>
      </c>
      <c r="E252" s="145">
        <f>SUM(E253:E256)</f>
        <v>0</v>
      </c>
      <c r="F252" s="148"/>
    </row>
    <row r="253" spans="1:6" s="8" customFormat="1">
      <c r="A253" s="143" t="s">
        <v>370</v>
      </c>
      <c r="B253" s="144" t="s">
        <v>3621</v>
      </c>
      <c r="C253" s="317">
        <v>242</v>
      </c>
      <c r="D253" s="147">
        <v>0</v>
      </c>
      <c r="E253" s="147">
        <v>0</v>
      </c>
      <c r="F253" s="146"/>
    </row>
    <row r="254" spans="1:6" s="8" customFormat="1">
      <c r="A254" s="143" t="s">
        <v>371</v>
      </c>
      <c r="B254" s="144" t="s">
        <v>3657</v>
      </c>
      <c r="C254" s="317">
        <v>243</v>
      </c>
      <c r="D254" s="147">
        <v>0</v>
      </c>
      <c r="E254" s="147">
        <v>0</v>
      </c>
      <c r="F254" s="146"/>
    </row>
    <row r="255" spans="1:6" s="8" customFormat="1" ht="24">
      <c r="A255" s="143" t="s">
        <v>372</v>
      </c>
      <c r="B255" s="144" t="s">
        <v>3979</v>
      </c>
      <c r="C255" s="317">
        <v>244</v>
      </c>
      <c r="D255" s="147">
        <v>0</v>
      </c>
      <c r="E255" s="147">
        <v>0</v>
      </c>
      <c r="F255" s="146"/>
    </row>
    <row r="256" spans="1:6" s="8" customFormat="1" ht="24">
      <c r="A256" s="143" t="s">
        <v>373</v>
      </c>
      <c r="B256" s="144" t="s">
        <v>3989</v>
      </c>
      <c r="C256" s="317">
        <v>245</v>
      </c>
      <c r="D256" s="147">
        <v>0</v>
      </c>
      <c r="E256" s="147">
        <v>0</v>
      </c>
      <c r="F256" s="146"/>
    </row>
    <row r="257" spans="1:6" s="8" customFormat="1">
      <c r="A257" s="143">
        <v>37</v>
      </c>
      <c r="B257" s="151" t="s">
        <v>3908</v>
      </c>
      <c r="C257" s="317">
        <v>246</v>
      </c>
      <c r="D257" s="145">
        <f>D258+D264</f>
        <v>0</v>
      </c>
      <c r="E257" s="145">
        <f>E258+E264</f>
        <v>0</v>
      </c>
      <c r="F257" s="148" t="str">
        <f t="shared" ref="F257:F262" si="5">IF(D257&lt;&gt;0,IF(E257/D257&gt;=100,"&gt;&gt;100",E257/D257*100),"-")</f>
        <v>-</v>
      </c>
    </row>
    <row r="258" spans="1:6" s="8" customFormat="1">
      <c r="A258" s="143">
        <v>371</v>
      </c>
      <c r="B258" s="144" t="s">
        <v>3714</v>
      </c>
      <c r="C258" s="317">
        <v>247</v>
      </c>
      <c r="D258" s="145">
        <f>SUM(D259:D263)</f>
        <v>0</v>
      </c>
      <c r="E258" s="145">
        <f>SUM(E259:E263)</f>
        <v>0</v>
      </c>
      <c r="F258" s="148" t="str">
        <f t="shared" si="5"/>
        <v>-</v>
      </c>
    </row>
    <row r="259" spans="1:6" s="8" customFormat="1" ht="24">
      <c r="A259" s="143">
        <v>3711</v>
      </c>
      <c r="B259" s="144" t="s">
        <v>3955</v>
      </c>
      <c r="C259" s="317">
        <v>248</v>
      </c>
      <c r="D259" s="147">
        <v>0</v>
      </c>
      <c r="E259" s="147">
        <v>0</v>
      </c>
      <c r="F259" s="146" t="str">
        <f t="shared" si="5"/>
        <v>-</v>
      </c>
    </row>
    <row r="260" spans="1:6" s="8" customFormat="1" ht="24">
      <c r="A260" s="143">
        <v>3712</v>
      </c>
      <c r="B260" s="144" t="s">
        <v>3969</v>
      </c>
      <c r="C260" s="317">
        <v>249</v>
      </c>
      <c r="D260" s="147">
        <v>0</v>
      </c>
      <c r="E260" s="147">
        <v>0</v>
      </c>
      <c r="F260" s="146" t="str">
        <f t="shared" si="5"/>
        <v>-</v>
      </c>
    </row>
    <row r="261" spans="1:6" s="8" customFormat="1">
      <c r="A261" s="143" t="s">
        <v>374</v>
      </c>
      <c r="B261" s="144" t="s">
        <v>3764</v>
      </c>
      <c r="C261" s="317">
        <v>250</v>
      </c>
      <c r="D261" s="147">
        <v>0</v>
      </c>
      <c r="E261" s="147">
        <v>0</v>
      </c>
      <c r="F261" s="146" t="str">
        <f t="shared" si="5"/>
        <v>-</v>
      </c>
    </row>
    <row r="262" spans="1:6" s="8" customFormat="1">
      <c r="A262" s="143" t="s">
        <v>375</v>
      </c>
      <c r="B262" s="144" t="s">
        <v>3778</v>
      </c>
      <c r="C262" s="317">
        <v>251</v>
      </c>
      <c r="D262" s="147">
        <v>0</v>
      </c>
      <c r="E262" s="147">
        <v>0</v>
      </c>
      <c r="F262" s="146" t="str">
        <f t="shared" si="5"/>
        <v>-</v>
      </c>
    </row>
    <row r="263" spans="1:6" s="8" customFormat="1">
      <c r="A263" s="143" t="s">
        <v>376</v>
      </c>
      <c r="B263" s="144" t="s">
        <v>3704</v>
      </c>
      <c r="C263" s="317">
        <v>252</v>
      </c>
      <c r="D263" s="147">
        <v>0</v>
      </c>
      <c r="E263" s="147">
        <v>0</v>
      </c>
      <c r="F263" s="146"/>
    </row>
    <row r="264" spans="1:6" s="8" customFormat="1">
      <c r="A264" s="143">
        <v>372</v>
      </c>
      <c r="B264" s="149" t="s">
        <v>3705</v>
      </c>
      <c r="C264" s="317">
        <v>253</v>
      </c>
      <c r="D264" s="145">
        <f>SUM(D265:D267)</f>
        <v>0</v>
      </c>
      <c r="E264" s="145">
        <f>SUM(E265:E267)</f>
        <v>0</v>
      </c>
      <c r="F264" s="148" t="str">
        <f>IF(D264&lt;&gt;0,IF(E264/D264&gt;=100,"&gt;&gt;100",E264/D264*100),"-")</f>
        <v>-</v>
      </c>
    </row>
    <row r="265" spans="1:6" s="8" customFormat="1">
      <c r="A265" s="143">
        <v>3721</v>
      </c>
      <c r="B265" s="144" t="s">
        <v>3074</v>
      </c>
      <c r="C265" s="317">
        <v>254</v>
      </c>
      <c r="D265" s="147">
        <v>0</v>
      </c>
      <c r="E265" s="147">
        <v>0</v>
      </c>
      <c r="F265" s="146" t="str">
        <f>IF(D265&lt;&gt;0,IF(E265/D265&gt;=100,"&gt;&gt;100",E265/D265*100),"-")</f>
        <v>-</v>
      </c>
    </row>
    <row r="266" spans="1:6" s="8" customFormat="1">
      <c r="A266" s="143">
        <v>3722</v>
      </c>
      <c r="B266" s="144" t="s">
        <v>3073</v>
      </c>
      <c r="C266" s="317">
        <v>255</v>
      </c>
      <c r="D266" s="147">
        <v>0</v>
      </c>
      <c r="E266" s="147">
        <v>0</v>
      </c>
      <c r="F266" s="146" t="str">
        <f>IF(D266&lt;&gt;0,IF(E266/D266&gt;=100,"&gt;&gt;100",E266/D266*100),"-")</f>
        <v>-</v>
      </c>
    </row>
    <row r="267" spans="1:6" s="8" customFormat="1">
      <c r="A267" s="143" t="s">
        <v>377</v>
      </c>
      <c r="B267" s="144" t="s">
        <v>3291</v>
      </c>
      <c r="C267" s="317">
        <v>256</v>
      </c>
      <c r="D267" s="147">
        <v>0</v>
      </c>
      <c r="E267" s="147">
        <v>0</v>
      </c>
      <c r="F267" s="146"/>
    </row>
    <row r="268" spans="1:6" s="8" customFormat="1">
      <c r="A268" s="143">
        <v>38</v>
      </c>
      <c r="B268" s="144" t="s">
        <v>2267</v>
      </c>
      <c r="C268" s="317">
        <v>257</v>
      </c>
      <c r="D268" s="145">
        <f>D269+D273+D277+D283</f>
        <v>0</v>
      </c>
      <c r="E268" s="145">
        <f>E269+E273+E277+E283</f>
        <v>0</v>
      </c>
      <c r="F268" s="148" t="str">
        <f>IF(D268&lt;&gt;0,IF(E268/D268&gt;=100,"&gt;&gt;100",E268/D268*100),"-")</f>
        <v>-</v>
      </c>
    </row>
    <row r="269" spans="1:6" s="8" customFormat="1">
      <c r="A269" s="143">
        <v>381</v>
      </c>
      <c r="B269" s="144" t="s">
        <v>2851</v>
      </c>
      <c r="C269" s="317">
        <v>258</v>
      </c>
      <c r="D269" s="145">
        <f>SUM(D270:D272)</f>
        <v>0</v>
      </c>
      <c r="E269" s="145">
        <f>SUM(E270:E272)</f>
        <v>0</v>
      </c>
      <c r="F269" s="148" t="str">
        <f>IF(D269&lt;&gt;0,IF(E269/D269&gt;=100,"&gt;&gt;100",E269/D269*100),"-")</f>
        <v>-</v>
      </c>
    </row>
    <row r="270" spans="1:6" s="8" customFormat="1">
      <c r="A270" s="143">
        <v>3811</v>
      </c>
      <c r="B270" s="144" t="s">
        <v>2496</v>
      </c>
      <c r="C270" s="317">
        <v>259</v>
      </c>
      <c r="D270" s="147">
        <v>0</v>
      </c>
      <c r="E270" s="147">
        <v>0</v>
      </c>
      <c r="F270" s="146" t="str">
        <f>IF(D270&lt;&gt;0,IF(E270/D270&gt;=100,"&gt;&gt;100",E270/D270*100),"-")</f>
        <v>-</v>
      </c>
    </row>
    <row r="271" spans="1:6" s="8" customFormat="1">
      <c r="A271" s="143">
        <v>3812</v>
      </c>
      <c r="B271" s="144" t="s">
        <v>2536</v>
      </c>
      <c r="C271" s="317">
        <v>260</v>
      </c>
      <c r="D271" s="147">
        <v>0</v>
      </c>
      <c r="E271" s="147">
        <v>0</v>
      </c>
      <c r="F271" s="146" t="str">
        <f>IF(D271&lt;&gt;0,IF(E271/D271&gt;=100,"&gt;&gt;100",E271/D271*100),"-")</f>
        <v>-</v>
      </c>
    </row>
    <row r="272" spans="1:6" s="8" customFormat="1">
      <c r="A272" s="143" t="s">
        <v>378</v>
      </c>
      <c r="B272" s="144" t="s">
        <v>2796</v>
      </c>
      <c r="C272" s="317">
        <v>261</v>
      </c>
      <c r="D272" s="147">
        <v>0</v>
      </c>
      <c r="E272" s="147">
        <v>0</v>
      </c>
      <c r="F272" s="146"/>
    </row>
    <row r="273" spans="1:6" s="8" customFormat="1">
      <c r="A273" s="143">
        <v>382</v>
      </c>
      <c r="B273" s="144" t="s">
        <v>2262</v>
      </c>
      <c r="C273" s="317">
        <v>262</v>
      </c>
      <c r="D273" s="145">
        <f>SUM(D274:D276)</f>
        <v>0</v>
      </c>
      <c r="E273" s="145">
        <f>SUM(E274:E276)</f>
        <v>0</v>
      </c>
      <c r="F273" s="148" t="str">
        <f>IF(D273&lt;&gt;0,IF(E273/D273&gt;=100,"&gt;&gt;100",E273/D273*100),"-")</f>
        <v>-</v>
      </c>
    </row>
    <row r="274" spans="1:6" s="8" customFormat="1">
      <c r="A274" s="143">
        <v>3821</v>
      </c>
      <c r="B274" s="144" t="s">
        <v>2474</v>
      </c>
      <c r="C274" s="317">
        <v>263</v>
      </c>
      <c r="D274" s="147">
        <v>0</v>
      </c>
      <c r="E274" s="147">
        <v>0</v>
      </c>
      <c r="F274" s="146" t="str">
        <f>IF(D274&lt;&gt;0,IF(E274/D274&gt;=100,"&gt;&gt;100",E274/D274*100),"-")</f>
        <v>-</v>
      </c>
    </row>
    <row r="275" spans="1:6" s="8" customFormat="1">
      <c r="A275" s="143">
        <v>3822</v>
      </c>
      <c r="B275" s="144" t="s">
        <v>3123</v>
      </c>
      <c r="C275" s="317">
        <v>264</v>
      </c>
      <c r="D275" s="147">
        <v>0</v>
      </c>
      <c r="E275" s="147">
        <v>0</v>
      </c>
      <c r="F275" s="146" t="str">
        <f>IF(D275&lt;&gt;0,IF(E275/D275&gt;=100,"&gt;&gt;100",E275/D275*100),"-")</f>
        <v>-</v>
      </c>
    </row>
    <row r="276" spans="1:6" s="8" customFormat="1">
      <c r="A276" s="143" t="s">
        <v>379</v>
      </c>
      <c r="B276" s="144" t="s">
        <v>2196</v>
      </c>
      <c r="C276" s="317">
        <v>265</v>
      </c>
      <c r="D276" s="147">
        <v>0</v>
      </c>
      <c r="E276" s="147">
        <v>0</v>
      </c>
      <c r="F276" s="146"/>
    </row>
    <row r="277" spans="1:6" s="8" customFormat="1">
      <c r="A277" s="143">
        <v>383</v>
      </c>
      <c r="B277" s="144" t="s">
        <v>3263</v>
      </c>
      <c r="C277" s="317">
        <v>266</v>
      </c>
      <c r="D277" s="145">
        <f>SUM(D278:D282)</f>
        <v>0</v>
      </c>
      <c r="E277" s="145">
        <f>SUM(E278:E282)</f>
        <v>0</v>
      </c>
      <c r="F277" s="148" t="str">
        <f t="shared" ref="F277:F286" si="6">IF(D277&lt;&gt;0,IF(E277/D277&gt;=100,"&gt;&gt;100",E277/D277*100),"-")</f>
        <v>-</v>
      </c>
    </row>
    <row r="278" spans="1:6" s="8" customFormat="1">
      <c r="A278" s="143">
        <v>3831</v>
      </c>
      <c r="B278" s="144" t="s">
        <v>3072</v>
      </c>
      <c r="C278" s="317">
        <v>267</v>
      </c>
      <c r="D278" s="147">
        <v>0</v>
      </c>
      <c r="E278" s="147">
        <v>0</v>
      </c>
      <c r="F278" s="146" t="str">
        <f t="shared" si="6"/>
        <v>-</v>
      </c>
    </row>
    <row r="279" spans="1:6" s="8" customFormat="1">
      <c r="A279" s="143">
        <v>3832</v>
      </c>
      <c r="B279" s="144" t="s">
        <v>2533</v>
      </c>
      <c r="C279" s="317">
        <v>268</v>
      </c>
      <c r="D279" s="147">
        <v>0</v>
      </c>
      <c r="E279" s="147">
        <v>0</v>
      </c>
      <c r="F279" s="146" t="str">
        <f t="shared" si="6"/>
        <v>-</v>
      </c>
    </row>
    <row r="280" spans="1:6" s="8" customFormat="1">
      <c r="A280" s="143">
        <v>3833</v>
      </c>
      <c r="B280" s="144" t="s">
        <v>2684</v>
      </c>
      <c r="C280" s="317">
        <v>269</v>
      </c>
      <c r="D280" s="147">
        <v>0</v>
      </c>
      <c r="E280" s="147">
        <v>0</v>
      </c>
      <c r="F280" s="146" t="str">
        <f t="shared" si="6"/>
        <v>-</v>
      </c>
    </row>
    <row r="281" spans="1:6" s="8" customFormat="1">
      <c r="A281" s="143">
        <v>3834</v>
      </c>
      <c r="B281" s="144" t="s">
        <v>3010</v>
      </c>
      <c r="C281" s="317">
        <v>270</v>
      </c>
      <c r="D281" s="147">
        <v>0</v>
      </c>
      <c r="E281" s="147">
        <v>0</v>
      </c>
      <c r="F281" s="146" t="str">
        <f t="shared" si="6"/>
        <v>-</v>
      </c>
    </row>
    <row r="282" spans="1:6" s="8" customFormat="1">
      <c r="A282" s="143" t="s">
        <v>380</v>
      </c>
      <c r="B282" s="144" t="s">
        <v>1453</v>
      </c>
      <c r="C282" s="317">
        <v>271</v>
      </c>
      <c r="D282" s="147">
        <v>0</v>
      </c>
      <c r="E282" s="147">
        <v>0</v>
      </c>
      <c r="F282" s="146" t="str">
        <f t="shared" si="6"/>
        <v>-</v>
      </c>
    </row>
    <row r="283" spans="1:6" s="8" customFormat="1">
      <c r="A283" s="143">
        <v>386</v>
      </c>
      <c r="B283" s="144" t="s">
        <v>2842</v>
      </c>
      <c r="C283" s="317">
        <v>272</v>
      </c>
      <c r="D283" s="145">
        <f>SUM(D284:D287)</f>
        <v>0</v>
      </c>
      <c r="E283" s="145">
        <f>SUM(E284:E287)</f>
        <v>0</v>
      </c>
      <c r="F283" s="148" t="str">
        <f t="shared" si="6"/>
        <v>-</v>
      </c>
    </row>
    <row r="284" spans="1:6" s="8" customFormat="1" ht="24">
      <c r="A284" s="143">
        <v>3861</v>
      </c>
      <c r="B284" s="144" t="s">
        <v>4010</v>
      </c>
      <c r="C284" s="317">
        <v>273</v>
      </c>
      <c r="D284" s="147">
        <v>0</v>
      </c>
      <c r="E284" s="147">
        <v>0</v>
      </c>
      <c r="F284" s="146" t="str">
        <f t="shared" si="6"/>
        <v>-</v>
      </c>
    </row>
    <row r="285" spans="1:6" s="8" customFormat="1" ht="24">
      <c r="A285" s="143">
        <v>3862</v>
      </c>
      <c r="B285" s="144" t="s">
        <v>4028</v>
      </c>
      <c r="C285" s="317">
        <v>274</v>
      </c>
      <c r="D285" s="147">
        <v>0</v>
      </c>
      <c r="E285" s="147">
        <v>0</v>
      </c>
      <c r="F285" s="146" t="str">
        <f t="shared" si="6"/>
        <v>-</v>
      </c>
    </row>
    <row r="286" spans="1:6" s="8" customFormat="1">
      <c r="A286" s="143">
        <v>3863</v>
      </c>
      <c r="B286" s="144" t="s">
        <v>3313</v>
      </c>
      <c r="C286" s="317">
        <v>275</v>
      </c>
      <c r="D286" s="147">
        <v>0</v>
      </c>
      <c r="E286" s="147">
        <v>0</v>
      </c>
      <c r="F286" s="146" t="str">
        <f t="shared" si="6"/>
        <v>-</v>
      </c>
    </row>
    <row r="287" spans="1:6" s="8" customFormat="1">
      <c r="A287" s="143" t="s">
        <v>381</v>
      </c>
      <c r="B287" s="144" t="s">
        <v>2843</v>
      </c>
      <c r="C287" s="317">
        <v>276</v>
      </c>
      <c r="D287" s="147">
        <v>0</v>
      </c>
      <c r="E287" s="147">
        <v>0</v>
      </c>
      <c r="F287" s="146"/>
    </row>
    <row r="288" spans="1:6" s="8" customFormat="1">
      <c r="A288" s="143" t="s">
        <v>0</v>
      </c>
      <c r="B288" s="144" t="s">
        <v>3674</v>
      </c>
      <c r="C288" s="317">
        <v>277</v>
      </c>
      <c r="D288" s="147">
        <v>0</v>
      </c>
      <c r="E288" s="147">
        <v>0</v>
      </c>
      <c r="F288" s="146" t="str">
        <f t="shared" ref="F288:F299" si="7">IF(D288&lt;&gt;0,IF(E288/D288&gt;=100,"&gt;&gt;100",E288/D288*100),"-")</f>
        <v>-</v>
      </c>
    </row>
    <row r="289" spans="1:6" s="8" customFormat="1">
      <c r="A289" s="143" t="s">
        <v>0</v>
      </c>
      <c r="B289" s="144" t="s">
        <v>2836</v>
      </c>
      <c r="C289" s="317">
        <v>278</v>
      </c>
      <c r="D289" s="147">
        <v>0</v>
      </c>
      <c r="E289" s="147">
        <v>0</v>
      </c>
      <c r="F289" s="146" t="str">
        <f t="shared" si="7"/>
        <v>-</v>
      </c>
    </row>
    <row r="290" spans="1:6" s="8" customFormat="1">
      <c r="A290" s="143" t="s">
        <v>0</v>
      </c>
      <c r="B290" s="144" t="s">
        <v>3615</v>
      </c>
      <c r="C290" s="317">
        <v>279</v>
      </c>
      <c r="D290" s="145">
        <f>IF(D289&gt;=D288,D289-D288,0)</f>
        <v>0</v>
      </c>
      <c r="E290" s="145">
        <f>IF(E289&gt;=E288,E289-E288,0)</f>
        <v>0</v>
      </c>
      <c r="F290" s="148" t="str">
        <f t="shared" si="7"/>
        <v>-</v>
      </c>
    </row>
    <row r="291" spans="1:6" s="8" customFormat="1">
      <c r="A291" s="143" t="s">
        <v>0</v>
      </c>
      <c r="B291" s="144" t="s">
        <v>2815</v>
      </c>
      <c r="C291" s="317">
        <v>280</v>
      </c>
      <c r="D291" s="145">
        <f>IF(D288&gt;=D289,D288-D289,0)</f>
        <v>0</v>
      </c>
      <c r="E291" s="145">
        <f>IF(E288&gt;=E289,E288-E289,0)</f>
        <v>0</v>
      </c>
      <c r="F291" s="148" t="str">
        <f t="shared" si="7"/>
        <v>-</v>
      </c>
    </row>
    <row r="292" spans="1:6" s="8" customFormat="1">
      <c r="A292" s="143" t="s">
        <v>0</v>
      </c>
      <c r="B292" s="144" t="s">
        <v>2448</v>
      </c>
      <c r="C292" s="317">
        <v>281</v>
      </c>
      <c r="D292" s="145">
        <f>D159-D290+D291</f>
        <v>13762196</v>
      </c>
      <c r="E292" s="145">
        <f>E159-E290+E291</f>
        <v>14197527</v>
      </c>
      <c r="F292" s="148">
        <f t="shared" si="7"/>
        <v>103.16323790185811</v>
      </c>
    </row>
    <row r="293" spans="1:6" s="8" customFormat="1">
      <c r="A293" s="143" t="s">
        <v>0</v>
      </c>
      <c r="B293" s="144" t="s">
        <v>3054</v>
      </c>
      <c r="C293" s="317">
        <v>282</v>
      </c>
      <c r="D293" s="145">
        <f>IF(D12&gt;=D292,D12-D292,0)</f>
        <v>1356299</v>
      </c>
      <c r="E293" s="145">
        <f>IF(E12&gt;=E292,E12-E292,0)</f>
        <v>1085436</v>
      </c>
      <c r="F293" s="148">
        <f t="shared" si="7"/>
        <v>80.029256085863082</v>
      </c>
    </row>
    <row r="294" spans="1:6" s="8" customFormat="1">
      <c r="A294" s="143" t="s">
        <v>0</v>
      </c>
      <c r="B294" s="144" t="s">
        <v>2345</v>
      </c>
      <c r="C294" s="317">
        <v>283</v>
      </c>
      <c r="D294" s="145">
        <f>IF(D292&gt;=D12,D292-D12,0)</f>
        <v>0</v>
      </c>
      <c r="E294" s="145">
        <f>IF(E292&gt;=E12,E292-E12,0)</f>
        <v>0</v>
      </c>
      <c r="F294" s="148" t="str">
        <f t="shared" si="7"/>
        <v>-</v>
      </c>
    </row>
    <row r="295" spans="1:6" s="8" customFormat="1">
      <c r="A295" s="143">
        <v>92211</v>
      </c>
      <c r="B295" s="144" t="s">
        <v>2946</v>
      </c>
      <c r="C295" s="317">
        <v>284</v>
      </c>
      <c r="D295" s="147">
        <v>135534</v>
      </c>
      <c r="E295" s="147">
        <v>128334</v>
      </c>
      <c r="F295" s="146">
        <f t="shared" si="7"/>
        <v>94.687679844171953</v>
      </c>
    </row>
    <row r="296" spans="1:6" s="8" customFormat="1">
      <c r="A296" s="143">
        <v>92221</v>
      </c>
      <c r="B296" s="144" t="s">
        <v>2283</v>
      </c>
      <c r="C296" s="317">
        <v>285</v>
      </c>
      <c r="D296" s="147">
        <v>0</v>
      </c>
      <c r="E296" s="147">
        <v>0</v>
      </c>
      <c r="F296" s="146" t="str">
        <f t="shared" si="7"/>
        <v>-</v>
      </c>
    </row>
    <row r="297" spans="1:6" s="8" customFormat="1">
      <c r="A297" s="143">
        <v>96</v>
      </c>
      <c r="B297" s="144" t="s">
        <v>3152</v>
      </c>
      <c r="C297" s="317">
        <v>286</v>
      </c>
      <c r="D297" s="147">
        <v>251706</v>
      </c>
      <c r="E297" s="147">
        <v>155435</v>
      </c>
      <c r="F297" s="146">
        <f t="shared" si="7"/>
        <v>61.752600255854048</v>
      </c>
    </row>
    <row r="298" spans="1:6" s="8" customFormat="1">
      <c r="A298" s="143">
        <v>9661</v>
      </c>
      <c r="B298" s="144" t="s">
        <v>3826</v>
      </c>
      <c r="C298" s="317">
        <v>287</v>
      </c>
      <c r="D298" s="147">
        <v>21016</v>
      </c>
      <c r="E298" s="147">
        <v>17688</v>
      </c>
      <c r="F298" s="146">
        <f t="shared" si="7"/>
        <v>84.164446136277121</v>
      </c>
    </row>
    <row r="299" spans="1:6" s="8" customFormat="1">
      <c r="A299" s="152" t="s">
        <v>412</v>
      </c>
      <c r="B299" s="153" t="s">
        <v>3522</v>
      </c>
      <c r="C299" s="320">
        <v>288</v>
      </c>
      <c r="D299" s="154">
        <v>0</v>
      </c>
      <c r="E299" s="154">
        <v>0</v>
      </c>
      <c r="F299" s="155" t="str">
        <f t="shared" si="7"/>
        <v>-</v>
      </c>
    </row>
    <row r="300" spans="1:6" s="8" customFormat="1" ht="15" customHeight="1">
      <c r="A300" s="418" t="s">
        <v>2426</v>
      </c>
      <c r="B300" s="419"/>
      <c r="C300" s="321"/>
      <c r="D300" s="141"/>
      <c r="E300" s="141"/>
      <c r="F300" s="142"/>
    </row>
    <row r="301" spans="1:6" s="8" customFormat="1">
      <c r="A301" s="143">
        <v>7</v>
      </c>
      <c r="B301" s="144" t="s">
        <v>2810</v>
      </c>
      <c r="C301" s="317">
        <v>289</v>
      </c>
      <c r="D301" s="145">
        <f>D302+D314+D347+D351</f>
        <v>0</v>
      </c>
      <c r="E301" s="145">
        <f>E302+E314+E347+E351</f>
        <v>0</v>
      </c>
      <c r="F301" s="148" t="str">
        <f t="shared" ref="F301:F332" si="8">IF(D301&lt;&gt;0,IF(E301/D301&gt;=100,"&gt;&gt;100",E301/D301*100),"-")</f>
        <v>-</v>
      </c>
    </row>
    <row r="302" spans="1:6" s="8" customFormat="1">
      <c r="A302" s="143">
        <v>71</v>
      </c>
      <c r="B302" s="144" t="s">
        <v>2834</v>
      </c>
      <c r="C302" s="317">
        <v>290</v>
      </c>
      <c r="D302" s="145">
        <f>D303+D307</f>
        <v>0</v>
      </c>
      <c r="E302" s="145">
        <f>E303+E307</f>
        <v>0</v>
      </c>
      <c r="F302" s="148" t="str">
        <f t="shared" si="8"/>
        <v>-</v>
      </c>
    </row>
    <row r="303" spans="1:6" s="8" customFormat="1">
      <c r="A303" s="143">
        <v>711</v>
      </c>
      <c r="B303" s="144" t="s">
        <v>3057</v>
      </c>
      <c r="C303" s="317">
        <v>291</v>
      </c>
      <c r="D303" s="145">
        <f>SUM(D304:D306)</f>
        <v>0</v>
      </c>
      <c r="E303" s="145">
        <f>SUM(E304:E306)</f>
        <v>0</v>
      </c>
      <c r="F303" s="148" t="str">
        <f t="shared" si="8"/>
        <v>-</v>
      </c>
    </row>
    <row r="304" spans="1:6" s="8" customFormat="1">
      <c r="A304" s="143">
        <v>7111</v>
      </c>
      <c r="B304" s="144" t="s">
        <v>1774</v>
      </c>
      <c r="C304" s="317">
        <v>292</v>
      </c>
      <c r="D304" s="147">
        <v>0</v>
      </c>
      <c r="E304" s="147">
        <v>0</v>
      </c>
      <c r="F304" s="146" t="str">
        <f t="shared" si="8"/>
        <v>-</v>
      </c>
    </row>
    <row r="305" spans="1:6" s="8" customFormat="1">
      <c r="A305" s="143">
        <v>7112</v>
      </c>
      <c r="B305" s="144" t="s">
        <v>1613</v>
      </c>
      <c r="C305" s="317">
        <v>293</v>
      </c>
      <c r="D305" s="147">
        <v>0</v>
      </c>
      <c r="E305" s="147">
        <v>0</v>
      </c>
      <c r="F305" s="146" t="str">
        <f t="shared" si="8"/>
        <v>-</v>
      </c>
    </row>
    <row r="306" spans="1:6" s="8" customFormat="1">
      <c r="A306" s="143">
        <v>7113</v>
      </c>
      <c r="B306" s="144" t="s">
        <v>2660</v>
      </c>
      <c r="C306" s="317">
        <v>294</v>
      </c>
      <c r="D306" s="147">
        <v>0</v>
      </c>
      <c r="E306" s="147">
        <v>0</v>
      </c>
      <c r="F306" s="146" t="str">
        <f t="shared" si="8"/>
        <v>-</v>
      </c>
    </row>
    <row r="307" spans="1:6" s="8" customFormat="1">
      <c r="A307" s="143">
        <v>712</v>
      </c>
      <c r="B307" s="144" t="s">
        <v>2709</v>
      </c>
      <c r="C307" s="317">
        <v>295</v>
      </c>
      <c r="D307" s="145">
        <f>SUM(D308:D313)</f>
        <v>0</v>
      </c>
      <c r="E307" s="145">
        <f>SUM(E308:E313)</f>
        <v>0</v>
      </c>
      <c r="F307" s="148" t="str">
        <f t="shared" si="8"/>
        <v>-</v>
      </c>
    </row>
    <row r="308" spans="1:6" s="8" customFormat="1">
      <c r="A308" s="143">
        <v>7121</v>
      </c>
      <c r="B308" s="144" t="s">
        <v>997</v>
      </c>
      <c r="C308" s="317">
        <v>296</v>
      </c>
      <c r="D308" s="147">
        <v>0</v>
      </c>
      <c r="E308" s="147">
        <v>0</v>
      </c>
      <c r="F308" s="146" t="str">
        <f t="shared" si="8"/>
        <v>-</v>
      </c>
    </row>
    <row r="309" spans="1:6" s="8" customFormat="1">
      <c r="A309" s="143">
        <v>7122</v>
      </c>
      <c r="B309" s="144" t="s">
        <v>1219</v>
      </c>
      <c r="C309" s="317">
        <v>297</v>
      </c>
      <c r="D309" s="147">
        <v>0</v>
      </c>
      <c r="E309" s="147">
        <v>0</v>
      </c>
      <c r="F309" s="146" t="str">
        <f t="shared" si="8"/>
        <v>-</v>
      </c>
    </row>
    <row r="310" spans="1:6" s="8" customFormat="1">
      <c r="A310" s="143">
        <v>7123</v>
      </c>
      <c r="B310" s="144" t="s">
        <v>965</v>
      </c>
      <c r="C310" s="317">
        <v>298</v>
      </c>
      <c r="D310" s="147">
        <v>0</v>
      </c>
      <c r="E310" s="147">
        <v>0</v>
      </c>
      <c r="F310" s="146" t="str">
        <f t="shared" si="8"/>
        <v>-</v>
      </c>
    </row>
    <row r="311" spans="1:6" s="8" customFormat="1">
      <c r="A311" s="143">
        <v>7124</v>
      </c>
      <c r="B311" s="144" t="s">
        <v>1452</v>
      </c>
      <c r="C311" s="317">
        <v>299</v>
      </c>
      <c r="D311" s="147">
        <v>0</v>
      </c>
      <c r="E311" s="147">
        <v>0</v>
      </c>
      <c r="F311" s="146" t="str">
        <f t="shared" si="8"/>
        <v>-</v>
      </c>
    </row>
    <row r="312" spans="1:6" s="8" customFormat="1">
      <c r="A312" s="143">
        <v>7125</v>
      </c>
      <c r="B312" s="144" t="s">
        <v>1095</v>
      </c>
      <c r="C312" s="317">
        <v>300</v>
      </c>
      <c r="D312" s="147">
        <v>0</v>
      </c>
      <c r="E312" s="147">
        <v>0</v>
      </c>
      <c r="F312" s="146" t="str">
        <f t="shared" si="8"/>
        <v>-</v>
      </c>
    </row>
    <row r="313" spans="1:6" s="8" customFormat="1">
      <c r="A313" s="143">
        <v>7126</v>
      </c>
      <c r="B313" s="144" t="s">
        <v>2032</v>
      </c>
      <c r="C313" s="317">
        <v>301</v>
      </c>
      <c r="D313" s="147">
        <v>0</v>
      </c>
      <c r="E313" s="147">
        <v>0</v>
      </c>
      <c r="F313" s="146" t="str">
        <f t="shared" si="8"/>
        <v>-</v>
      </c>
    </row>
    <row r="314" spans="1:6" s="8" customFormat="1">
      <c r="A314" s="143">
        <v>72</v>
      </c>
      <c r="B314" s="149" t="s">
        <v>3062</v>
      </c>
      <c r="C314" s="317">
        <v>302</v>
      </c>
      <c r="D314" s="145">
        <f>D315+D320+D329+D334+D339+D342</f>
        <v>0</v>
      </c>
      <c r="E314" s="145">
        <f>E315+E320+E329+E334+E339+E342</f>
        <v>0</v>
      </c>
      <c r="F314" s="148" t="str">
        <f t="shared" si="8"/>
        <v>-</v>
      </c>
    </row>
    <row r="315" spans="1:6" s="8" customFormat="1">
      <c r="A315" s="143">
        <v>721</v>
      </c>
      <c r="B315" s="144" t="s">
        <v>3555</v>
      </c>
      <c r="C315" s="317">
        <v>303</v>
      </c>
      <c r="D315" s="145">
        <f>SUM(D316:D319)</f>
        <v>0</v>
      </c>
      <c r="E315" s="145">
        <f>SUM(E316:E319)</f>
        <v>0</v>
      </c>
      <c r="F315" s="148" t="str">
        <f t="shared" si="8"/>
        <v>-</v>
      </c>
    </row>
    <row r="316" spans="1:6" s="8" customFormat="1">
      <c r="A316" s="143">
        <v>7211</v>
      </c>
      <c r="B316" s="144" t="s">
        <v>1718</v>
      </c>
      <c r="C316" s="317">
        <v>304</v>
      </c>
      <c r="D316" s="147">
        <v>0</v>
      </c>
      <c r="E316" s="147">
        <v>0</v>
      </c>
      <c r="F316" s="146" t="str">
        <f t="shared" si="8"/>
        <v>-</v>
      </c>
    </row>
    <row r="317" spans="1:6" s="8" customFormat="1">
      <c r="A317" s="143">
        <v>7212</v>
      </c>
      <c r="B317" s="144" t="s">
        <v>1713</v>
      </c>
      <c r="C317" s="317">
        <v>305</v>
      </c>
      <c r="D317" s="147">
        <v>0</v>
      </c>
      <c r="E317" s="147">
        <v>0</v>
      </c>
      <c r="F317" s="146" t="str">
        <f t="shared" si="8"/>
        <v>-</v>
      </c>
    </row>
    <row r="318" spans="1:6" s="8" customFormat="1">
      <c r="A318" s="143">
        <v>7213</v>
      </c>
      <c r="B318" s="144" t="s">
        <v>3144</v>
      </c>
      <c r="C318" s="317">
        <v>306</v>
      </c>
      <c r="D318" s="147">
        <v>0</v>
      </c>
      <c r="E318" s="147">
        <v>0</v>
      </c>
      <c r="F318" s="146" t="str">
        <f t="shared" si="8"/>
        <v>-</v>
      </c>
    </row>
    <row r="319" spans="1:6" s="8" customFormat="1">
      <c r="A319" s="143">
        <v>7214</v>
      </c>
      <c r="B319" s="144" t="s">
        <v>2598</v>
      </c>
      <c r="C319" s="317">
        <v>307</v>
      </c>
      <c r="D319" s="147">
        <v>0</v>
      </c>
      <c r="E319" s="147">
        <v>0</v>
      </c>
      <c r="F319" s="146" t="str">
        <f t="shared" si="8"/>
        <v>-</v>
      </c>
    </row>
    <row r="320" spans="1:6" s="8" customFormat="1">
      <c r="A320" s="143">
        <v>722</v>
      </c>
      <c r="B320" s="144" t="s">
        <v>2699</v>
      </c>
      <c r="C320" s="317">
        <v>308</v>
      </c>
      <c r="D320" s="145">
        <f>SUM(D321:D328)</f>
        <v>0</v>
      </c>
      <c r="E320" s="145">
        <f>SUM(E321:E328)</f>
        <v>0</v>
      </c>
      <c r="F320" s="148" t="str">
        <f t="shared" si="8"/>
        <v>-</v>
      </c>
    </row>
    <row r="321" spans="1:6" s="8" customFormat="1">
      <c r="A321" s="143">
        <v>7221</v>
      </c>
      <c r="B321" s="144" t="s">
        <v>2613</v>
      </c>
      <c r="C321" s="317">
        <v>309</v>
      </c>
      <c r="D321" s="147">
        <v>0</v>
      </c>
      <c r="E321" s="147">
        <v>0</v>
      </c>
      <c r="F321" s="146" t="str">
        <f t="shared" si="8"/>
        <v>-</v>
      </c>
    </row>
    <row r="322" spans="1:6" s="8" customFormat="1">
      <c r="A322" s="143">
        <v>7222</v>
      </c>
      <c r="B322" s="144" t="s">
        <v>1906</v>
      </c>
      <c r="C322" s="317">
        <v>310</v>
      </c>
      <c r="D322" s="147">
        <v>0</v>
      </c>
      <c r="E322" s="147">
        <v>0</v>
      </c>
      <c r="F322" s="146" t="str">
        <f t="shared" si="8"/>
        <v>-</v>
      </c>
    </row>
    <row r="323" spans="1:6" s="8" customFormat="1">
      <c r="A323" s="143">
        <v>7223</v>
      </c>
      <c r="B323" s="144" t="s">
        <v>2756</v>
      </c>
      <c r="C323" s="317">
        <v>311</v>
      </c>
      <c r="D323" s="147">
        <v>0</v>
      </c>
      <c r="E323" s="147">
        <v>0</v>
      </c>
      <c r="F323" s="146" t="str">
        <f t="shared" si="8"/>
        <v>-</v>
      </c>
    </row>
    <row r="324" spans="1:6" s="8" customFormat="1">
      <c r="A324" s="143">
        <v>7224</v>
      </c>
      <c r="B324" s="144" t="s">
        <v>2197</v>
      </c>
      <c r="C324" s="317">
        <v>312</v>
      </c>
      <c r="D324" s="147">
        <v>0</v>
      </c>
      <c r="E324" s="147">
        <v>0</v>
      </c>
      <c r="F324" s="146" t="str">
        <f t="shared" si="8"/>
        <v>-</v>
      </c>
    </row>
    <row r="325" spans="1:6" s="8" customFormat="1">
      <c r="A325" s="143">
        <v>7225</v>
      </c>
      <c r="B325" s="144" t="s">
        <v>2819</v>
      </c>
      <c r="C325" s="317">
        <v>313</v>
      </c>
      <c r="D325" s="147">
        <v>0</v>
      </c>
      <c r="E325" s="147">
        <v>0</v>
      </c>
      <c r="F325" s="146" t="str">
        <f t="shared" si="8"/>
        <v>-</v>
      </c>
    </row>
    <row r="326" spans="1:6" s="8" customFormat="1">
      <c r="A326" s="143">
        <v>7226</v>
      </c>
      <c r="B326" s="144" t="s">
        <v>1991</v>
      </c>
      <c r="C326" s="317">
        <v>314</v>
      </c>
      <c r="D326" s="147">
        <v>0</v>
      </c>
      <c r="E326" s="147">
        <v>0</v>
      </c>
      <c r="F326" s="146" t="str">
        <f t="shared" si="8"/>
        <v>-</v>
      </c>
    </row>
    <row r="327" spans="1:6" s="8" customFormat="1">
      <c r="A327" s="143">
        <v>7227</v>
      </c>
      <c r="B327" s="144" t="s">
        <v>3228</v>
      </c>
      <c r="C327" s="317">
        <v>315</v>
      </c>
      <c r="D327" s="147">
        <v>0</v>
      </c>
      <c r="E327" s="147">
        <v>0</v>
      </c>
      <c r="F327" s="146" t="str">
        <f t="shared" si="8"/>
        <v>-</v>
      </c>
    </row>
    <row r="328" spans="1:6" s="8" customFormat="1">
      <c r="A328" s="143" t="s">
        <v>399</v>
      </c>
      <c r="B328" s="144" t="s">
        <v>1463</v>
      </c>
      <c r="C328" s="317">
        <v>316</v>
      </c>
      <c r="D328" s="147">
        <v>0</v>
      </c>
      <c r="E328" s="147">
        <v>0</v>
      </c>
      <c r="F328" s="146" t="str">
        <f t="shared" si="8"/>
        <v>-</v>
      </c>
    </row>
    <row r="329" spans="1:6" s="8" customFormat="1">
      <c r="A329" s="143">
        <v>723</v>
      </c>
      <c r="B329" s="149" t="s">
        <v>2710</v>
      </c>
      <c r="C329" s="317">
        <v>317</v>
      </c>
      <c r="D329" s="145">
        <f>SUM(D330:D333)</f>
        <v>0</v>
      </c>
      <c r="E329" s="145">
        <f>SUM(E330:E333)</f>
        <v>0</v>
      </c>
      <c r="F329" s="148" t="str">
        <f t="shared" si="8"/>
        <v>-</v>
      </c>
    </row>
    <row r="330" spans="1:6" s="8" customFormat="1">
      <c r="A330" s="143">
        <v>7231</v>
      </c>
      <c r="B330" s="144" t="s">
        <v>2354</v>
      </c>
      <c r="C330" s="317">
        <v>318</v>
      </c>
      <c r="D330" s="147">
        <v>0</v>
      </c>
      <c r="E330" s="147">
        <v>0</v>
      </c>
      <c r="F330" s="146" t="str">
        <f t="shared" si="8"/>
        <v>-</v>
      </c>
    </row>
    <row r="331" spans="1:6" s="8" customFormat="1">
      <c r="A331" s="143">
        <v>7232</v>
      </c>
      <c r="B331" s="144" t="s">
        <v>3129</v>
      </c>
      <c r="C331" s="317">
        <v>319</v>
      </c>
      <c r="D331" s="147">
        <v>0</v>
      </c>
      <c r="E331" s="147">
        <v>0</v>
      </c>
      <c r="F331" s="146" t="str">
        <f t="shared" si="8"/>
        <v>-</v>
      </c>
    </row>
    <row r="332" spans="1:6" s="8" customFormat="1">
      <c r="A332" s="143">
        <v>7233</v>
      </c>
      <c r="B332" s="144" t="s">
        <v>3384</v>
      </c>
      <c r="C332" s="317">
        <v>320</v>
      </c>
      <c r="D332" s="147">
        <v>0</v>
      </c>
      <c r="E332" s="147">
        <v>0</v>
      </c>
      <c r="F332" s="146" t="str">
        <f t="shared" si="8"/>
        <v>-</v>
      </c>
    </row>
    <row r="333" spans="1:6" s="8" customFormat="1">
      <c r="A333" s="143">
        <v>7234</v>
      </c>
      <c r="B333" s="149" t="s">
        <v>2972</v>
      </c>
      <c r="C333" s="317">
        <v>321</v>
      </c>
      <c r="D333" s="147">
        <v>0</v>
      </c>
      <c r="E333" s="147">
        <v>0</v>
      </c>
      <c r="F333" s="146" t="str">
        <f t="shared" ref="F333:F364" si="9">IF(D333&lt;&gt;0,IF(E333/D333&gt;=100,"&gt;&gt;100",E333/D333*100),"-")</f>
        <v>-</v>
      </c>
    </row>
    <row r="334" spans="1:6" s="8" customFormat="1">
      <c r="A334" s="143">
        <v>724</v>
      </c>
      <c r="B334" s="149" t="s">
        <v>3977</v>
      </c>
      <c r="C334" s="317">
        <v>322</v>
      </c>
      <c r="D334" s="145">
        <f>SUM(D335:D338)</f>
        <v>0</v>
      </c>
      <c r="E334" s="145">
        <f>SUM(E335:E338)</f>
        <v>0</v>
      </c>
      <c r="F334" s="148" t="str">
        <f t="shared" si="9"/>
        <v>-</v>
      </c>
    </row>
    <row r="335" spans="1:6" s="8" customFormat="1">
      <c r="A335" s="143">
        <v>7241</v>
      </c>
      <c r="B335" s="144" t="s">
        <v>804</v>
      </c>
      <c r="C335" s="317">
        <v>323</v>
      </c>
      <c r="D335" s="147">
        <v>0</v>
      </c>
      <c r="E335" s="147">
        <v>0</v>
      </c>
      <c r="F335" s="146" t="str">
        <f t="shared" si="9"/>
        <v>-</v>
      </c>
    </row>
    <row r="336" spans="1:6" s="8" customFormat="1">
      <c r="A336" s="143">
        <v>7242</v>
      </c>
      <c r="B336" s="144" t="s">
        <v>3585</v>
      </c>
      <c r="C336" s="317">
        <v>324</v>
      </c>
      <c r="D336" s="147">
        <v>0</v>
      </c>
      <c r="E336" s="147">
        <v>0</v>
      </c>
      <c r="F336" s="146" t="str">
        <f t="shared" si="9"/>
        <v>-</v>
      </c>
    </row>
    <row r="337" spans="1:6" s="8" customFormat="1">
      <c r="A337" s="143">
        <v>7243</v>
      </c>
      <c r="B337" s="144" t="s">
        <v>3316</v>
      </c>
      <c r="C337" s="317">
        <v>325</v>
      </c>
      <c r="D337" s="147">
        <v>0</v>
      </c>
      <c r="E337" s="147">
        <v>0</v>
      </c>
      <c r="F337" s="146" t="str">
        <f t="shared" si="9"/>
        <v>-</v>
      </c>
    </row>
    <row r="338" spans="1:6" s="8" customFormat="1">
      <c r="A338" s="143">
        <v>7244</v>
      </c>
      <c r="B338" s="144" t="s">
        <v>3076</v>
      </c>
      <c r="C338" s="317">
        <v>326</v>
      </c>
      <c r="D338" s="147">
        <v>0</v>
      </c>
      <c r="E338" s="147">
        <v>0</v>
      </c>
      <c r="F338" s="146" t="str">
        <f t="shared" si="9"/>
        <v>-</v>
      </c>
    </row>
    <row r="339" spans="1:6" s="8" customFormat="1">
      <c r="A339" s="143">
        <v>725</v>
      </c>
      <c r="B339" s="144" t="s">
        <v>3720</v>
      </c>
      <c r="C339" s="317">
        <v>327</v>
      </c>
      <c r="D339" s="145">
        <f>SUM(D340:D341)</f>
        <v>0</v>
      </c>
      <c r="E339" s="145">
        <f>SUM(E340:E341)</f>
        <v>0</v>
      </c>
      <c r="F339" s="148" t="str">
        <f t="shared" si="9"/>
        <v>-</v>
      </c>
    </row>
    <row r="340" spans="1:6" s="8" customFormat="1">
      <c r="A340" s="143">
        <v>7251</v>
      </c>
      <c r="B340" s="144" t="s">
        <v>2317</v>
      </c>
      <c r="C340" s="317">
        <v>328</v>
      </c>
      <c r="D340" s="147">
        <v>0</v>
      </c>
      <c r="E340" s="147">
        <v>0</v>
      </c>
      <c r="F340" s="146" t="str">
        <f t="shared" si="9"/>
        <v>-</v>
      </c>
    </row>
    <row r="341" spans="1:6" s="8" customFormat="1">
      <c r="A341" s="143">
        <v>7252</v>
      </c>
      <c r="B341" s="144" t="s">
        <v>1491</v>
      </c>
      <c r="C341" s="317">
        <v>329</v>
      </c>
      <c r="D341" s="147">
        <v>0</v>
      </c>
      <c r="E341" s="147">
        <v>0</v>
      </c>
      <c r="F341" s="146" t="str">
        <f t="shared" si="9"/>
        <v>-</v>
      </c>
    </row>
    <row r="342" spans="1:6" s="8" customFormat="1">
      <c r="A342" s="143">
        <v>726</v>
      </c>
      <c r="B342" s="144" t="s">
        <v>2883</v>
      </c>
      <c r="C342" s="317">
        <v>330</v>
      </c>
      <c r="D342" s="145">
        <f>SUM(D343:D346)</f>
        <v>0</v>
      </c>
      <c r="E342" s="145">
        <f>SUM(E343:E346)</f>
        <v>0</v>
      </c>
      <c r="F342" s="148" t="str">
        <f t="shared" si="9"/>
        <v>-</v>
      </c>
    </row>
    <row r="343" spans="1:6" s="8" customFormat="1">
      <c r="A343" s="143">
        <v>7261</v>
      </c>
      <c r="B343" s="144" t="s">
        <v>2755</v>
      </c>
      <c r="C343" s="317">
        <v>331</v>
      </c>
      <c r="D343" s="147">
        <v>0</v>
      </c>
      <c r="E343" s="147">
        <v>0</v>
      </c>
      <c r="F343" s="146" t="str">
        <f t="shared" si="9"/>
        <v>-</v>
      </c>
    </row>
    <row r="344" spans="1:6" s="8" customFormat="1">
      <c r="A344" s="143">
        <v>7262</v>
      </c>
      <c r="B344" s="144" t="s">
        <v>2763</v>
      </c>
      <c r="C344" s="317">
        <v>332</v>
      </c>
      <c r="D344" s="147">
        <v>0</v>
      </c>
      <c r="E344" s="147">
        <v>0</v>
      </c>
      <c r="F344" s="146" t="str">
        <f t="shared" si="9"/>
        <v>-</v>
      </c>
    </row>
    <row r="345" spans="1:6" s="8" customFormat="1">
      <c r="A345" s="143">
        <v>7263</v>
      </c>
      <c r="B345" s="144" t="s">
        <v>3085</v>
      </c>
      <c r="C345" s="317">
        <v>333</v>
      </c>
      <c r="D345" s="147">
        <v>0</v>
      </c>
      <c r="E345" s="147">
        <v>0</v>
      </c>
      <c r="F345" s="146" t="str">
        <f t="shared" si="9"/>
        <v>-</v>
      </c>
    </row>
    <row r="346" spans="1:6" s="8" customFormat="1">
      <c r="A346" s="143">
        <v>7264</v>
      </c>
      <c r="B346" s="144" t="s">
        <v>2386</v>
      </c>
      <c r="C346" s="317">
        <v>334</v>
      </c>
      <c r="D346" s="147">
        <v>0</v>
      </c>
      <c r="E346" s="147">
        <v>0</v>
      </c>
      <c r="F346" s="146" t="str">
        <f t="shared" si="9"/>
        <v>-</v>
      </c>
    </row>
    <row r="347" spans="1:6" s="8" customFormat="1">
      <c r="A347" s="143">
        <v>73</v>
      </c>
      <c r="B347" s="144" t="s">
        <v>3089</v>
      </c>
      <c r="C347" s="317">
        <v>335</v>
      </c>
      <c r="D347" s="145">
        <f>D348</f>
        <v>0</v>
      </c>
      <c r="E347" s="145">
        <f>E348</f>
        <v>0</v>
      </c>
      <c r="F347" s="148" t="str">
        <f t="shared" si="9"/>
        <v>-</v>
      </c>
    </row>
    <row r="348" spans="1:6" s="8" customFormat="1">
      <c r="A348" s="143">
        <v>731</v>
      </c>
      <c r="B348" s="144" t="s">
        <v>3139</v>
      </c>
      <c r="C348" s="317">
        <v>336</v>
      </c>
      <c r="D348" s="145">
        <f>SUM(D349:D350)</f>
        <v>0</v>
      </c>
      <c r="E348" s="145">
        <f>SUM(E349:E350)</f>
        <v>0</v>
      </c>
      <c r="F348" s="148" t="str">
        <f t="shared" si="9"/>
        <v>-</v>
      </c>
    </row>
    <row r="349" spans="1:6" s="8" customFormat="1">
      <c r="A349" s="143">
        <v>7311</v>
      </c>
      <c r="B349" s="144" t="s">
        <v>2146</v>
      </c>
      <c r="C349" s="317">
        <v>337</v>
      </c>
      <c r="D349" s="147">
        <v>0</v>
      </c>
      <c r="E349" s="147">
        <v>0</v>
      </c>
      <c r="F349" s="146" t="str">
        <f t="shared" si="9"/>
        <v>-</v>
      </c>
    </row>
    <row r="350" spans="1:6" s="8" customFormat="1">
      <c r="A350" s="143">
        <v>7312</v>
      </c>
      <c r="B350" s="144" t="s">
        <v>3524</v>
      </c>
      <c r="C350" s="317">
        <v>338</v>
      </c>
      <c r="D350" s="147">
        <v>0</v>
      </c>
      <c r="E350" s="147">
        <v>0</v>
      </c>
      <c r="F350" s="146" t="str">
        <f t="shared" si="9"/>
        <v>-</v>
      </c>
    </row>
    <row r="351" spans="1:6" s="8" customFormat="1">
      <c r="A351" s="143">
        <v>74</v>
      </c>
      <c r="B351" s="144" t="s">
        <v>2781</v>
      </c>
      <c r="C351" s="317">
        <v>339</v>
      </c>
      <c r="D351" s="145">
        <f>D352</f>
        <v>0</v>
      </c>
      <c r="E351" s="145">
        <f>E352</f>
        <v>0</v>
      </c>
      <c r="F351" s="148" t="str">
        <f t="shared" si="9"/>
        <v>-</v>
      </c>
    </row>
    <row r="352" spans="1:6" s="8" customFormat="1">
      <c r="A352" s="143">
        <v>741</v>
      </c>
      <c r="B352" s="144" t="s">
        <v>1962</v>
      </c>
      <c r="C352" s="317">
        <v>340</v>
      </c>
      <c r="D352" s="147">
        <v>0</v>
      </c>
      <c r="E352" s="147">
        <v>0</v>
      </c>
      <c r="F352" s="146" t="str">
        <f t="shared" si="9"/>
        <v>-</v>
      </c>
    </row>
    <row r="353" spans="1:6" s="8" customFormat="1">
      <c r="A353" s="143">
        <v>4</v>
      </c>
      <c r="B353" s="144" t="s">
        <v>2835</v>
      </c>
      <c r="C353" s="317">
        <v>341</v>
      </c>
      <c r="D353" s="145">
        <f>D354+D366+D399+D403+D405</f>
        <v>1204264</v>
      </c>
      <c r="E353" s="145">
        <f>E354+E366+E399+E403+E405</f>
        <v>866988</v>
      </c>
      <c r="F353" s="148">
        <f t="shared" si="9"/>
        <v>71.993184218742741</v>
      </c>
    </row>
    <row r="354" spans="1:6" s="8" customFormat="1">
      <c r="A354" s="143">
        <v>41</v>
      </c>
      <c r="B354" s="144" t="s">
        <v>2832</v>
      </c>
      <c r="C354" s="317">
        <v>342</v>
      </c>
      <c r="D354" s="145">
        <f>D355+D359</f>
        <v>0</v>
      </c>
      <c r="E354" s="145">
        <f>E355+E359</f>
        <v>0</v>
      </c>
      <c r="F354" s="148" t="str">
        <f t="shared" si="9"/>
        <v>-</v>
      </c>
    </row>
    <row r="355" spans="1:6" s="8" customFormat="1">
      <c r="A355" s="143">
        <v>411</v>
      </c>
      <c r="B355" s="144" t="s">
        <v>2706</v>
      </c>
      <c r="C355" s="317">
        <v>343</v>
      </c>
      <c r="D355" s="145">
        <f>SUM(D356:D358)</f>
        <v>0</v>
      </c>
      <c r="E355" s="145">
        <f>SUM(E356:E358)</f>
        <v>0</v>
      </c>
      <c r="F355" s="148" t="str">
        <f t="shared" si="9"/>
        <v>-</v>
      </c>
    </row>
    <row r="356" spans="1:6" s="8" customFormat="1">
      <c r="A356" s="143">
        <v>4111</v>
      </c>
      <c r="B356" s="144" t="s">
        <v>1774</v>
      </c>
      <c r="C356" s="317">
        <v>344</v>
      </c>
      <c r="D356" s="147">
        <v>0</v>
      </c>
      <c r="E356" s="147">
        <v>0</v>
      </c>
      <c r="F356" s="146" t="str">
        <f t="shared" si="9"/>
        <v>-</v>
      </c>
    </row>
    <row r="357" spans="1:6" s="8" customFormat="1">
      <c r="A357" s="143">
        <v>4112</v>
      </c>
      <c r="B357" s="144" t="s">
        <v>1613</v>
      </c>
      <c r="C357" s="317">
        <v>345</v>
      </c>
      <c r="D357" s="147">
        <v>0</v>
      </c>
      <c r="E357" s="147">
        <v>0</v>
      </c>
      <c r="F357" s="146" t="str">
        <f t="shared" si="9"/>
        <v>-</v>
      </c>
    </row>
    <row r="358" spans="1:6" s="8" customFormat="1">
      <c r="A358" s="143">
        <v>4113</v>
      </c>
      <c r="B358" s="144" t="s">
        <v>2228</v>
      </c>
      <c r="C358" s="317">
        <v>346</v>
      </c>
      <c r="D358" s="147">
        <v>0</v>
      </c>
      <c r="E358" s="147">
        <v>0</v>
      </c>
      <c r="F358" s="146" t="str">
        <f t="shared" si="9"/>
        <v>-</v>
      </c>
    </row>
    <row r="359" spans="1:6" s="8" customFormat="1">
      <c r="A359" s="143">
        <v>412</v>
      </c>
      <c r="B359" s="144" t="s">
        <v>2323</v>
      </c>
      <c r="C359" s="317">
        <v>347</v>
      </c>
      <c r="D359" s="145">
        <f>SUM(D360:D365)</f>
        <v>0</v>
      </c>
      <c r="E359" s="145">
        <f>SUM(E360:E365)</f>
        <v>0</v>
      </c>
      <c r="F359" s="148" t="str">
        <f t="shared" si="9"/>
        <v>-</v>
      </c>
    </row>
    <row r="360" spans="1:6" s="8" customFormat="1">
      <c r="A360" s="143">
        <v>4121</v>
      </c>
      <c r="B360" s="144" t="s">
        <v>997</v>
      </c>
      <c r="C360" s="317">
        <v>348</v>
      </c>
      <c r="D360" s="147">
        <v>0</v>
      </c>
      <c r="E360" s="147">
        <v>0</v>
      </c>
      <c r="F360" s="146" t="str">
        <f t="shared" si="9"/>
        <v>-</v>
      </c>
    </row>
    <row r="361" spans="1:6" s="8" customFormat="1">
      <c r="A361" s="143">
        <v>4122</v>
      </c>
      <c r="B361" s="144" t="s">
        <v>1219</v>
      </c>
      <c r="C361" s="317">
        <v>349</v>
      </c>
      <c r="D361" s="147">
        <v>0</v>
      </c>
      <c r="E361" s="147">
        <v>0</v>
      </c>
      <c r="F361" s="146" t="str">
        <f t="shared" si="9"/>
        <v>-</v>
      </c>
    </row>
    <row r="362" spans="1:6" s="8" customFormat="1">
      <c r="A362" s="143">
        <v>4123</v>
      </c>
      <c r="B362" s="144" t="s">
        <v>965</v>
      </c>
      <c r="C362" s="317">
        <v>350</v>
      </c>
      <c r="D362" s="147">
        <v>0</v>
      </c>
      <c r="E362" s="147">
        <v>0</v>
      </c>
      <c r="F362" s="146" t="str">
        <f t="shared" si="9"/>
        <v>-</v>
      </c>
    </row>
    <row r="363" spans="1:6" s="8" customFormat="1">
      <c r="A363" s="143">
        <v>4124</v>
      </c>
      <c r="B363" s="144" t="s">
        <v>1452</v>
      </c>
      <c r="C363" s="317">
        <v>351</v>
      </c>
      <c r="D363" s="147">
        <v>0</v>
      </c>
      <c r="E363" s="147">
        <v>0</v>
      </c>
      <c r="F363" s="146" t="str">
        <f t="shared" si="9"/>
        <v>-</v>
      </c>
    </row>
    <row r="364" spans="1:6" s="8" customFormat="1">
      <c r="A364" s="143">
        <v>4125</v>
      </c>
      <c r="B364" s="144" t="s">
        <v>1095</v>
      </c>
      <c r="C364" s="317">
        <v>352</v>
      </c>
      <c r="D364" s="147">
        <v>0</v>
      </c>
      <c r="E364" s="147">
        <v>0</v>
      </c>
      <c r="F364" s="146" t="str">
        <f t="shared" si="9"/>
        <v>-</v>
      </c>
    </row>
    <row r="365" spans="1:6" s="8" customFormat="1">
      <c r="A365" s="143">
        <v>4126</v>
      </c>
      <c r="B365" s="144" t="s">
        <v>2032</v>
      </c>
      <c r="C365" s="317">
        <v>353</v>
      </c>
      <c r="D365" s="147">
        <v>0</v>
      </c>
      <c r="E365" s="147">
        <v>0</v>
      </c>
      <c r="F365" s="146" t="str">
        <f t="shared" ref="F365:F396" si="10">IF(D365&lt;&gt;0,IF(E365/D365&gt;=100,"&gt;&gt;100",E365/D365*100),"-")</f>
        <v>-</v>
      </c>
    </row>
    <row r="366" spans="1:6" s="8" customFormat="1">
      <c r="A366" s="143">
        <v>42</v>
      </c>
      <c r="B366" s="149" t="s">
        <v>3059</v>
      </c>
      <c r="C366" s="317">
        <v>354</v>
      </c>
      <c r="D366" s="145">
        <f>D367+D372+D381+D386+D391+D394</f>
        <v>410834</v>
      </c>
      <c r="E366" s="145">
        <f>E367+E372+E381+E386+E391+E394</f>
        <v>421079</v>
      </c>
      <c r="F366" s="148">
        <f t="shared" si="10"/>
        <v>102.49370792096077</v>
      </c>
    </row>
    <row r="367" spans="1:6" s="8" customFormat="1">
      <c r="A367" s="143">
        <v>421</v>
      </c>
      <c r="B367" s="144" t="s">
        <v>2934</v>
      </c>
      <c r="C367" s="317">
        <v>355</v>
      </c>
      <c r="D367" s="145">
        <f>SUM(D368:D371)</f>
        <v>0</v>
      </c>
      <c r="E367" s="145">
        <f>SUM(E368:E371)</f>
        <v>0</v>
      </c>
      <c r="F367" s="148" t="str">
        <f t="shared" si="10"/>
        <v>-</v>
      </c>
    </row>
    <row r="368" spans="1:6" s="8" customFormat="1">
      <c r="A368" s="143">
        <v>4211</v>
      </c>
      <c r="B368" s="144" t="s">
        <v>1718</v>
      </c>
      <c r="C368" s="317">
        <v>356</v>
      </c>
      <c r="D368" s="147">
        <v>0</v>
      </c>
      <c r="E368" s="147">
        <v>0</v>
      </c>
      <c r="F368" s="146" t="str">
        <f t="shared" si="10"/>
        <v>-</v>
      </c>
    </row>
    <row r="369" spans="1:6" s="8" customFormat="1">
      <c r="A369" s="143">
        <v>4212</v>
      </c>
      <c r="B369" s="144" t="s">
        <v>1713</v>
      </c>
      <c r="C369" s="317">
        <v>357</v>
      </c>
      <c r="D369" s="147">
        <v>0</v>
      </c>
      <c r="E369" s="147">
        <v>0</v>
      </c>
      <c r="F369" s="146" t="str">
        <f t="shared" si="10"/>
        <v>-</v>
      </c>
    </row>
    <row r="370" spans="1:6" s="8" customFormat="1">
      <c r="A370" s="143">
        <v>4213</v>
      </c>
      <c r="B370" s="144" t="s">
        <v>3144</v>
      </c>
      <c r="C370" s="317">
        <v>358</v>
      </c>
      <c r="D370" s="147">
        <v>0</v>
      </c>
      <c r="E370" s="147">
        <v>0</v>
      </c>
      <c r="F370" s="146" t="str">
        <f t="shared" si="10"/>
        <v>-</v>
      </c>
    </row>
    <row r="371" spans="1:6" s="8" customFormat="1">
      <c r="A371" s="143">
        <v>4214</v>
      </c>
      <c r="B371" s="144" t="s">
        <v>2598</v>
      </c>
      <c r="C371" s="317">
        <v>359</v>
      </c>
      <c r="D371" s="147">
        <v>0</v>
      </c>
      <c r="E371" s="147">
        <v>0</v>
      </c>
      <c r="F371" s="146" t="str">
        <f t="shared" si="10"/>
        <v>-</v>
      </c>
    </row>
    <row r="372" spans="1:6" s="8" customFormat="1">
      <c r="A372" s="143">
        <v>422</v>
      </c>
      <c r="B372" s="144" t="s">
        <v>2291</v>
      </c>
      <c r="C372" s="317">
        <v>360</v>
      </c>
      <c r="D372" s="145">
        <f>SUM(D373:D380)</f>
        <v>410834</v>
      </c>
      <c r="E372" s="145">
        <f>SUM(E373:E380)</f>
        <v>421079</v>
      </c>
      <c r="F372" s="148">
        <f t="shared" si="10"/>
        <v>102.49370792096077</v>
      </c>
    </row>
    <row r="373" spans="1:6" s="8" customFormat="1">
      <c r="A373" s="143">
        <v>4221</v>
      </c>
      <c r="B373" s="144" t="s">
        <v>2613</v>
      </c>
      <c r="C373" s="317">
        <v>361</v>
      </c>
      <c r="D373" s="147">
        <v>26349</v>
      </c>
      <c r="E373" s="147">
        <v>23953</v>
      </c>
      <c r="F373" s="146">
        <f t="shared" si="10"/>
        <v>90.906675775171735</v>
      </c>
    </row>
    <row r="374" spans="1:6" s="8" customFormat="1">
      <c r="A374" s="143">
        <v>4222</v>
      </c>
      <c r="B374" s="144" t="s">
        <v>1880</v>
      </c>
      <c r="C374" s="317">
        <v>362</v>
      </c>
      <c r="D374" s="147">
        <v>0</v>
      </c>
      <c r="E374" s="147">
        <v>8897</v>
      </c>
      <c r="F374" s="146" t="str">
        <f t="shared" si="10"/>
        <v>-</v>
      </c>
    </row>
    <row r="375" spans="1:6" s="8" customFormat="1">
      <c r="A375" s="143">
        <v>4223</v>
      </c>
      <c r="B375" s="144" t="s">
        <v>2756</v>
      </c>
      <c r="C375" s="317">
        <v>363</v>
      </c>
      <c r="D375" s="147">
        <v>70614</v>
      </c>
      <c r="E375" s="147">
        <v>136147</v>
      </c>
      <c r="F375" s="146">
        <f t="shared" si="10"/>
        <v>192.80454300846856</v>
      </c>
    </row>
    <row r="376" spans="1:6" s="8" customFormat="1">
      <c r="A376" s="143">
        <v>4224</v>
      </c>
      <c r="B376" s="144" t="s">
        <v>2197</v>
      </c>
      <c r="C376" s="317">
        <v>364</v>
      </c>
      <c r="D376" s="147">
        <v>159313</v>
      </c>
      <c r="E376" s="147">
        <v>47125</v>
      </c>
      <c r="F376" s="146">
        <f t="shared" si="10"/>
        <v>29.580134703382647</v>
      </c>
    </row>
    <row r="377" spans="1:6" s="8" customFormat="1">
      <c r="A377" s="143">
        <v>4225</v>
      </c>
      <c r="B377" s="144" t="s">
        <v>2819</v>
      </c>
      <c r="C377" s="317">
        <v>365</v>
      </c>
      <c r="D377" s="147">
        <v>0</v>
      </c>
      <c r="E377" s="147">
        <v>0</v>
      </c>
      <c r="F377" s="146" t="str">
        <f t="shared" si="10"/>
        <v>-</v>
      </c>
    </row>
    <row r="378" spans="1:6" s="8" customFormat="1">
      <c r="A378" s="143">
        <v>4226</v>
      </c>
      <c r="B378" s="144" t="s">
        <v>1991</v>
      </c>
      <c r="C378" s="317">
        <v>366</v>
      </c>
      <c r="D378" s="147">
        <v>0</v>
      </c>
      <c r="E378" s="147">
        <v>0</v>
      </c>
      <c r="F378" s="146" t="str">
        <f t="shared" si="10"/>
        <v>-</v>
      </c>
    </row>
    <row r="379" spans="1:6" s="8" customFormat="1">
      <c r="A379" s="143">
        <v>4227</v>
      </c>
      <c r="B379" s="149" t="s">
        <v>3228</v>
      </c>
      <c r="C379" s="317">
        <v>367</v>
      </c>
      <c r="D379" s="147">
        <v>154558</v>
      </c>
      <c r="E379" s="147">
        <v>204957</v>
      </c>
      <c r="F379" s="146">
        <f t="shared" si="10"/>
        <v>132.60847060650372</v>
      </c>
    </row>
    <row r="380" spans="1:6" s="8" customFormat="1">
      <c r="A380" s="143" t="s">
        <v>382</v>
      </c>
      <c r="B380" s="149" t="s">
        <v>1463</v>
      </c>
      <c r="C380" s="317">
        <v>368</v>
      </c>
      <c r="D380" s="147">
        <v>0</v>
      </c>
      <c r="E380" s="147">
        <v>0</v>
      </c>
      <c r="F380" s="146" t="str">
        <f t="shared" si="10"/>
        <v>-</v>
      </c>
    </row>
    <row r="381" spans="1:6" s="8" customFormat="1">
      <c r="A381" s="143">
        <v>423</v>
      </c>
      <c r="B381" s="144" t="s">
        <v>2271</v>
      </c>
      <c r="C381" s="317">
        <v>369</v>
      </c>
      <c r="D381" s="145">
        <f>SUM(D382:D385)</f>
        <v>0</v>
      </c>
      <c r="E381" s="145">
        <f>SUM(E382:E385)</f>
        <v>0</v>
      </c>
      <c r="F381" s="148" t="str">
        <f t="shared" si="10"/>
        <v>-</v>
      </c>
    </row>
    <row r="382" spans="1:6" s="8" customFormat="1">
      <c r="A382" s="143">
        <v>4231</v>
      </c>
      <c r="B382" s="144" t="s">
        <v>2354</v>
      </c>
      <c r="C382" s="317">
        <v>370</v>
      </c>
      <c r="D382" s="147">
        <v>0</v>
      </c>
      <c r="E382" s="147">
        <v>0</v>
      </c>
      <c r="F382" s="146" t="str">
        <f t="shared" si="10"/>
        <v>-</v>
      </c>
    </row>
    <row r="383" spans="1:6" s="8" customFormat="1">
      <c r="A383" s="143">
        <v>4232</v>
      </c>
      <c r="B383" s="144" t="s">
        <v>3129</v>
      </c>
      <c r="C383" s="317">
        <v>371</v>
      </c>
      <c r="D383" s="147">
        <v>0</v>
      </c>
      <c r="E383" s="147">
        <v>0</v>
      </c>
      <c r="F383" s="146" t="str">
        <f t="shared" si="10"/>
        <v>-</v>
      </c>
    </row>
    <row r="384" spans="1:6" s="8" customFormat="1">
      <c r="A384" s="143">
        <v>4233</v>
      </c>
      <c r="B384" s="144" t="s">
        <v>3384</v>
      </c>
      <c r="C384" s="317">
        <v>372</v>
      </c>
      <c r="D384" s="147">
        <v>0</v>
      </c>
      <c r="E384" s="147">
        <v>0</v>
      </c>
      <c r="F384" s="146" t="str">
        <f t="shared" si="10"/>
        <v>-</v>
      </c>
    </row>
    <row r="385" spans="1:6" s="8" customFormat="1">
      <c r="A385" s="143">
        <v>4234</v>
      </c>
      <c r="B385" s="149" t="s">
        <v>2972</v>
      </c>
      <c r="C385" s="317">
        <v>373</v>
      </c>
      <c r="D385" s="147">
        <v>0</v>
      </c>
      <c r="E385" s="147">
        <v>0</v>
      </c>
      <c r="F385" s="146" t="str">
        <f t="shared" si="10"/>
        <v>-</v>
      </c>
    </row>
    <row r="386" spans="1:6" s="8" customFormat="1">
      <c r="A386" s="143">
        <v>424</v>
      </c>
      <c r="B386" s="144" t="s">
        <v>3751</v>
      </c>
      <c r="C386" s="317">
        <v>374</v>
      </c>
      <c r="D386" s="145">
        <f>SUM(D387:D390)</f>
        <v>0</v>
      </c>
      <c r="E386" s="145">
        <f>SUM(E387:E390)</f>
        <v>0</v>
      </c>
      <c r="F386" s="148" t="str">
        <f t="shared" si="10"/>
        <v>-</v>
      </c>
    </row>
    <row r="387" spans="1:6" s="8" customFormat="1">
      <c r="A387" s="143">
        <v>4241</v>
      </c>
      <c r="B387" s="144" t="s">
        <v>953</v>
      </c>
      <c r="C387" s="317">
        <v>375</v>
      </c>
      <c r="D387" s="147">
        <v>0</v>
      </c>
      <c r="E387" s="147">
        <v>0</v>
      </c>
      <c r="F387" s="146" t="str">
        <f t="shared" si="10"/>
        <v>-</v>
      </c>
    </row>
    <row r="388" spans="1:6" s="8" customFormat="1">
      <c r="A388" s="143">
        <v>4242</v>
      </c>
      <c r="B388" s="144" t="s">
        <v>3585</v>
      </c>
      <c r="C388" s="317">
        <v>376</v>
      </c>
      <c r="D388" s="147">
        <v>0</v>
      </c>
      <c r="E388" s="147">
        <v>0</v>
      </c>
      <c r="F388" s="146" t="str">
        <f t="shared" si="10"/>
        <v>-</v>
      </c>
    </row>
    <row r="389" spans="1:6" s="8" customFormat="1">
      <c r="A389" s="143">
        <v>4243</v>
      </c>
      <c r="B389" s="144" t="s">
        <v>3316</v>
      </c>
      <c r="C389" s="317">
        <v>377</v>
      </c>
      <c r="D389" s="147">
        <v>0</v>
      </c>
      <c r="E389" s="147">
        <v>0</v>
      </c>
      <c r="F389" s="146" t="str">
        <f t="shared" si="10"/>
        <v>-</v>
      </c>
    </row>
    <row r="390" spans="1:6" s="8" customFormat="1">
      <c r="A390" s="143">
        <v>4244</v>
      </c>
      <c r="B390" s="144" t="s">
        <v>3076</v>
      </c>
      <c r="C390" s="317">
        <v>378</v>
      </c>
      <c r="D390" s="147">
        <v>0</v>
      </c>
      <c r="E390" s="147">
        <v>0</v>
      </c>
      <c r="F390" s="146" t="str">
        <f t="shared" si="10"/>
        <v>-</v>
      </c>
    </row>
    <row r="391" spans="1:6" s="8" customFormat="1">
      <c r="A391" s="143">
        <v>425</v>
      </c>
      <c r="B391" s="144" t="s">
        <v>3350</v>
      </c>
      <c r="C391" s="317">
        <v>379</v>
      </c>
      <c r="D391" s="145">
        <f>SUM(D392:D393)</f>
        <v>0</v>
      </c>
      <c r="E391" s="145">
        <f>SUM(E392:E393)</f>
        <v>0</v>
      </c>
      <c r="F391" s="148" t="str">
        <f t="shared" si="10"/>
        <v>-</v>
      </c>
    </row>
    <row r="392" spans="1:6" s="8" customFormat="1">
      <c r="A392" s="143">
        <v>4251</v>
      </c>
      <c r="B392" s="144" t="s">
        <v>2375</v>
      </c>
      <c r="C392" s="317">
        <v>380</v>
      </c>
      <c r="D392" s="147">
        <v>0</v>
      </c>
      <c r="E392" s="147">
        <v>0</v>
      </c>
      <c r="F392" s="146" t="str">
        <f t="shared" si="10"/>
        <v>-</v>
      </c>
    </row>
    <row r="393" spans="1:6" s="8" customFormat="1">
      <c r="A393" s="143">
        <v>4252</v>
      </c>
      <c r="B393" s="144" t="s">
        <v>1491</v>
      </c>
      <c r="C393" s="317">
        <v>381</v>
      </c>
      <c r="D393" s="147">
        <v>0</v>
      </c>
      <c r="E393" s="147">
        <v>0</v>
      </c>
      <c r="F393" s="146" t="str">
        <f t="shared" si="10"/>
        <v>-</v>
      </c>
    </row>
    <row r="394" spans="1:6" s="8" customFormat="1">
      <c r="A394" s="143">
        <v>426</v>
      </c>
      <c r="B394" s="144" t="s">
        <v>2570</v>
      </c>
      <c r="C394" s="317">
        <v>382</v>
      </c>
      <c r="D394" s="145">
        <f>SUM(D395:D398)</f>
        <v>0</v>
      </c>
      <c r="E394" s="145">
        <f>SUM(E395:E398)</f>
        <v>0</v>
      </c>
      <c r="F394" s="148" t="str">
        <f t="shared" si="10"/>
        <v>-</v>
      </c>
    </row>
    <row r="395" spans="1:6" s="8" customFormat="1">
      <c r="A395" s="143">
        <v>4261</v>
      </c>
      <c r="B395" s="144" t="s">
        <v>2755</v>
      </c>
      <c r="C395" s="317">
        <v>383</v>
      </c>
      <c r="D395" s="147">
        <v>0</v>
      </c>
      <c r="E395" s="147">
        <v>0</v>
      </c>
      <c r="F395" s="146" t="str">
        <f t="shared" si="10"/>
        <v>-</v>
      </c>
    </row>
    <row r="396" spans="1:6" s="8" customFormat="1">
      <c r="A396" s="143">
        <v>4262</v>
      </c>
      <c r="B396" s="144" t="s">
        <v>2763</v>
      </c>
      <c r="C396" s="317">
        <v>384</v>
      </c>
      <c r="D396" s="147">
        <v>0</v>
      </c>
      <c r="E396" s="147">
        <v>0</v>
      </c>
      <c r="F396" s="146" t="str">
        <f t="shared" si="10"/>
        <v>-</v>
      </c>
    </row>
    <row r="397" spans="1:6" s="8" customFormat="1">
      <c r="A397" s="143">
        <v>4263</v>
      </c>
      <c r="B397" s="144" t="s">
        <v>3085</v>
      </c>
      <c r="C397" s="317">
        <v>385</v>
      </c>
      <c r="D397" s="147">
        <v>0</v>
      </c>
      <c r="E397" s="147">
        <v>0</v>
      </c>
      <c r="F397" s="146" t="str">
        <f t="shared" ref="F397:F421" si="11">IF(D397&lt;&gt;0,IF(E397/D397&gt;=100,"&gt;&gt;100",E397/D397*100),"-")</f>
        <v>-</v>
      </c>
    </row>
    <row r="398" spans="1:6" s="8" customFormat="1">
      <c r="A398" s="143">
        <v>4264</v>
      </c>
      <c r="B398" s="144" t="s">
        <v>2386</v>
      </c>
      <c r="C398" s="317">
        <v>386</v>
      </c>
      <c r="D398" s="147">
        <v>0</v>
      </c>
      <c r="E398" s="147">
        <v>0</v>
      </c>
      <c r="F398" s="146" t="str">
        <f t="shared" si="11"/>
        <v>-</v>
      </c>
    </row>
    <row r="399" spans="1:6" s="8" customFormat="1">
      <c r="A399" s="143">
        <v>43</v>
      </c>
      <c r="B399" s="144" t="s">
        <v>3063</v>
      </c>
      <c r="C399" s="317">
        <v>387</v>
      </c>
      <c r="D399" s="145">
        <f>D400</f>
        <v>0</v>
      </c>
      <c r="E399" s="145">
        <f>E400</f>
        <v>0</v>
      </c>
      <c r="F399" s="148" t="str">
        <f t="shared" si="11"/>
        <v>-</v>
      </c>
    </row>
    <row r="400" spans="1:6" s="8" customFormat="1">
      <c r="A400" s="143">
        <v>431</v>
      </c>
      <c r="B400" s="144" t="s">
        <v>2809</v>
      </c>
      <c r="C400" s="317">
        <v>388</v>
      </c>
      <c r="D400" s="145">
        <f>SUM(D401:D402)</f>
        <v>0</v>
      </c>
      <c r="E400" s="145">
        <f>SUM(E401:E402)</f>
        <v>0</v>
      </c>
      <c r="F400" s="148" t="str">
        <f t="shared" si="11"/>
        <v>-</v>
      </c>
    </row>
    <row r="401" spans="1:6" s="8" customFormat="1">
      <c r="A401" s="143">
        <v>4311</v>
      </c>
      <c r="B401" s="144" t="s">
        <v>2146</v>
      </c>
      <c r="C401" s="317">
        <v>389</v>
      </c>
      <c r="D401" s="147">
        <v>0</v>
      </c>
      <c r="E401" s="147">
        <v>0</v>
      </c>
      <c r="F401" s="146" t="str">
        <f t="shared" si="11"/>
        <v>-</v>
      </c>
    </row>
    <row r="402" spans="1:6" s="8" customFormat="1">
      <c r="A402" s="143">
        <v>4312</v>
      </c>
      <c r="B402" s="144" t="s">
        <v>3524</v>
      </c>
      <c r="C402" s="317">
        <v>390</v>
      </c>
      <c r="D402" s="147">
        <v>0</v>
      </c>
      <c r="E402" s="147">
        <v>0</v>
      </c>
      <c r="F402" s="146" t="str">
        <f t="shared" si="11"/>
        <v>-</v>
      </c>
    </row>
    <row r="403" spans="1:6" s="8" customFormat="1">
      <c r="A403" s="143">
        <v>44</v>
      </c>
      <c r="B403" s="144" t="s">
        <v>2774</v>
      </c>
      <c r="C403" s="317">
        <v>391</v>
      </c>
      <c r="D403" s="145">
        <f>D404</f>
        <v>0</v>
      </c>
      <c r="E403" s="145">
        <f>E404</f>
        <v>0</v>
      </c>
      <c r="F403" s="148" t="str">
        <f t="shared" si="11"/>
        <v>-</v>
      </c>
    </row>
    <row r="404" spans="1:6" s="8" customFormat="1">
      <c r="A404" s="143">
        <v>441</v>
      </c>
      <c r="B404" s="144" t="s">
        <v>1949</v>
      </c>
      <c r="C404" s="317">
        <v>392</v>
      </c>
      <c r="D404" s="147">
        <v>0</v>
      </c>
      <c r="E404" s="147">
        <v>0</v>
      </c>
      <c r="F404" s="146" t="str">
        <f t="shared" si="11"/>
        <v>-</v>
      </c>
    </row>
    <row r="405" spans="1:6" s="8" customFormat="1">
      <c r="A405" s="143">
        <v>45</v>
      </c>
      <c r="B405" s="144" t="s">
        <v>2920</v>
      </c>
      <c r="C405" s="317">
        <v>393</v>
      </c>
      <c r="D405" s="145">
        <f>SUM(D406:D409)</f>
        <v>793430</v>
      </c>
      <c r="E405" s="145">
        <f>SUM(E406:E409)</f>
        <v>445909</v>
      </c>
      <c r="F405" s="148">
        <f t="shared" si="11"/>
        <v>56.200168886984358</v>
      </c>
    </row>
    <row r="406" spans="1:6" s="8" customFormat="1">
      <c r="A406" s="143">
        <v>451</v>
      </c>
      <c r="B406" s="144" t="s">
        <v>3120</v>
      </c>
      <c r="C406" s="317">
        <v>394</v>
      </c>
      <c r="D406" s="147">
        <v>793430</v>
      </c>
      <c r="E406" s="147">
        <v>445909</v>
      </c>
      <c r="F406" s="146">
        <f t="shared" si="11"/>
        <v>56.200168886984358</v>
      </c>
    </row>
    <row r="407" spans="1:6" s="8" customFormat="1">
      <c r="A407" s="143">
        <v>452</v>
      </c>
      <c r="B407" s="144" t="s">
        <v>2422</v>
      </c>
      <c r="C407" s="317">
        <v>395</v>
      </c>
      <c r="D407" s="147">
        <v>0</v>
      </c>
      <c r="E407" s="147">
        <v>0</v>
      </c>
      <c r="F407" s="146" t="str">
        <f t="shared" si="11"/>
        <v>-</v>
      </c>
    </row>
    <row r="408" spans="1:6" s="8" customFormat="1">
      <c r="A408" s="143">
        <v>453</v>
      </c>
      <c r="B408" s="144" t="s">
        <v>2423</v>
      </c>
      <c r="C408" s="317">
        <v>396</v>
      </c>
      <c r="D408" s="147">
        <v>0</v>
      </c>
      <c r="E408" s="147">
        <v>0</v>
      </c>
      <c r="F408" s="146" t="str">
        <f t="shared" si="11"/>
        <v>-</v>
      </c>
    </row>
    <row r="409" spans="1:6" s="8" customFormat="1">
      <c r="A409" s="143">
        <v>454</v>
      </c>
      <c r="B409" s="144" t="s">
        <v>2538</v>
      </c>
      <c r="C409" s="317">
        <v>397</v>
      </c>
      <c r="D409" s="147">
        <v>0</v>
      </c>
      <c r="E409" s="147">
        <v>0</v>
      </c>
      <c r="F409" s="146" t="str">
        <f t="shared" si="11"/>
        <v>-</v>
      </c>
    </row>
    <row r="410" spans="1:6" s="8" customFormat="1">
      <c r="A410" s="143" t="s">
        <v>0</v>
      </c>
      <c r="B410" s="144" t="s">
        <v>3444</v>
      </c>
      <c r="C410" s="317">
        <v>398</v>
      </c>
      <c r="D410" s="145">
        <f>IF(D301&gt;=D353, D301-D353, 0)</f>
        <v>0</v>
      </c>
      <c r="E410" s="145">
        <f>IF(E301&gt;=E353, E301-E353, 0)</f>
        <v>0</v>
      </c>
      <c r="F410" s="148" t="str">
        <f t="shared" si="11"/>
        <v>-</v>
      </c>
    </row>
    <row r="411" spans="1:6" s="8" customFormat="1">
      <c r="A411" s="143" t="s">
        <v>0</v>
      </c>
      <c r="B411" s="144" t="s">
        <v>2630</v>
      </c>
      <c r="C411" s="317">
        <v>399</v>
      </c>
      <c r="D411" s="145">
        <f>IF(D353&gt;=D301, D353-D301, 0)</f>
        <v>1204264</v>
      </c>
      <c r="E411" s="145">
        <f>IF(E353&gt;=E301, E353-E301, 0)</f>
        <v>866988</v>
      </c>
      <c r="F411" s="148">
        <f t="shared" si="11"/>
        <v>71.993184218742741</v>
      </c>
    </row>
    <row r="412" spans="1:6" s="8" customFormat="1">
      <c r="A412" s="143">
        <v>92212</v>
      </c>
      <c r="B412" s="144" t="s">
        <v>3415</v>
      </c>
      <c r="C412" s="317">
        <v>400</v>
      </c>
      <c r="D412" s="147">
        <v>0</v>
      </c>
      <c r="E412" s="147">
        <v>0</v>
      </c>
      <c r="F412" s="146" t="str">
        <f t="shared" si="11"/>
        <v>-</v>
      </c>
    </row>
    <row r="413" spans="1:6" s="8" customFormat="1">
      <c r="A413" s="143">
        <v>92222</v>
      </c>
      <c r="B413" s="144" t="s">
        <v>2619</v>
      </c>
      <c r="C413" s="317">
        <v>401</v>
      </c>
      <c r="D413" s="147">
        <v>115646</v>
      </c>
      <c r="E413" s="147">
        <v>108446</v>
      </c>
      <c r="F413" s="146">
        <f t="shared" si="11"/>
        <v>93.774103730349509</v>
      </c>
    </row>
    <row r="414" spans="1:6" s="8" customFormat="1">
      <c r="A414" s="143">
        <v>97</v>
      </c>
      <c r="B414" s="144" t="s">
        <v>3659</v>
      </c>
      <c r="C414" s="317">
        <v>402</v>
      </c>
      <c r="D414" s="147">
        <v>0</v>
      </c>
      <c r="E414" s="147">
        <v>0</v>
      </c>
      <c r="F414" s="146" t="str">
        <f t="shared" si="11"/>
        <v>-</v>
      </c>
    </row>
    <row r="415" spans="1:6" s="8" customFormat="1">
      <c r="A415" s="143" t="s">
        <v>0</v>
      </c>
      <c r="B415" s="144" t="s">
        <v>2042</v>
      </c>
      <c r="C415" s="317">
        <v>403</v>
      </c>
      <c r="D415" s="145">
        <f>D12+D301</f>
        <v>15118495</v>
      </c>
      <c r="E415" s="145">
        <f>E12+E301</f>
        <v>15282963</v>
      </c>
      <c r="F415" s="148">
        <f t="shared" si="11"/>
        <v>101.08785960507312</v>
      </c>
    </row>
    <row r="416" spans="1:6" s="8" customFormat="1">
      <c r="A416" s="143" t="s">
        <v>0</v>
      </c>
      <c r="B416" s="144" t="s">
        <v>2043</v>
      </c>
      <c r="C416" s="317">
        <v>404</v>
      </c>
      <c r="D416" s="145">
        <f>D292+D353</f>
        <v>14966460</v>
      </c>
      <c r="E416" s="145">
        <f>E292+E353</f>
        <v>15064515</v>
      </c>
      <c r="F416" s="148">
        <f t="shared" si="11"/>
        <v>100.65516494882559</v>
      </c>
    </row>
    <row r="417" spans="1:6" s="8" customFormat="1">
      <c r="A417" s="143" t="s">
        <v>0</v>
      </c>
      <c r="B417" s="144" t="s">
        <v>2876</v>
      </c>
      <c r="C417" s="317">
        <v>405</v>
      </c>
      <c r="D417" s="145">
        <f>IF(D415&gt;=D416,D415-D416,0)</f>
        <v>152035</v>
      </c>
      <c r="E417" s="145">
        <f>IF(E415&gt;=E416,E415-E416,0)</f>
        <v>218448</v>
      </c>
      <c r="F417" s="148">
        <f t="shared" si="11"/>
        <v>143.68270464037886</v>
      </c>
    </row>
    <row r="418" spans="1:6" s="8" customFormat="1">
      <c r="A418" s="143" t="s">
        <v>0</v>
      </c>
      <c r="B418" s="144" t="s">
        <v>2237</v>
      </c>
      <c r="C418" s="317">
        <v>406</v>
      </c>
      <c r="D418" s="145">
        <f>IF(D416&gt;=D415,D416-D415,0)</f>
        <v>0</v>
      </c>
      <c r="E418" s="145">
        <f>IF(E416&gt;=E415,E416-E415,0)</f>
        <v>0</v>
      </c>
      <c r="F418" s="148" t="str">
        <f t="shared" si="11"/>
        <v>-</v>
      </c>
    </row>
    <row r="419" spans="1:6" s="8" customFormat="1">
      <c r="A419" s="156" t="s">
        <v>1439</v>
      </c>
      <c r="B419" s="149" t="s">
        <v>3300</v>
      </c>
      <c r="C419" s="317">
        <v>407</v>
      </c>
      <c r="D419" s="145">
        <f>IF(D295-D296+D412-D413&gt;=0,D295-D296+D412-D413,0)</f>
        <v>19888</v>
      </c>
      <c r="E419" s="145">
        <f>IF(E295-E296+E412-E413&gt;=0,E295-E296+E412-E413,0)</f>
        <v>19888</v>
      </c>
      <c r="F419" s="148">
        <f t="shared" si="11"/>
        <v>100</v>
      </c>
    </row>
    <row r="420" spans="1:6" s="8" customFormat="1">
      <c r="A420" s="156" t="s">
        <v>1439</v>
      </c>
      <c r="B420" s="144" t="s">
        <v>2542</v>
      </c>
      <c r="C420" s="317">
        <v>408</v>
      </c>
      <c r="D420" s="145">
        <f>IF(D296-D295+D413-D412&gt;=0,D296-D295+D413-D412,0)</f>
        <v>0</v>
      </c>
      <c r="E420" s="145">
        <f>IF(E296-E295+E413-E412&gt;=0,E296-E295+E413-E412,0)</f>
        <v>0</v>
      </c>
      <c r="F420" s="148" t="str">
        <f t="shared" si="11"/>
        <v>-</v>
      </c>
    </row>
    <row r="421" spans="1:6" s="8" customFormat="1">
      <c r="A421" s="152" t="s">
        <v>757</v>
      </c>
      <c r="B421" s="153" t="s">
        <v>3266</v>
      </c>
      <c r="C421" s="320">
        <v>409</v>
      </c>
      <c r="D421" s="157">
        <f>D297+D414</f>
        <v>251706</v>
      </c>
      <c r="E421" s="157">
        <f>E297+E414</f>
        <v>155435</v>
      </c>
      <c r="F421" s="158">
        <f t="shared" si="11"/>
        <v>61.752600255854048</v>
      </c>
    </row>
    <row r="422" spans="1:6" s="8" customFormat="1" ht="15" customHeight="1">
      <c r="A422" s="418" t="s">
        <v>1714</v>
      </c>
      <c r="B422" s="419"/>
      <c r="C422" s="321"/>
      <c r="D422" s="141"/>
      <c r="E422" s="141"/>
      <c r="F422" s="142"/>
    </row>
    <row r="423" spans="1:6" s="8" customFormat="1">
      <c r="A423" s="143">
        <v>8</v>
      </c>
      <c r="B423" s="144" t="s">
        <v>3721</v>
      </c>
      <c r="C423" s="317">
        <v>410</v>
      </c>
      <c r="D423" s="145">
        <f>D424+D462+D475+D487+D518</f>
        <v>0</v>
      </c>
      <c r="E423" s="145">
        <f>E424+E462+E475+E487+E518</f>
        <v>0</v>
      </c>
      <c r="F423" s="148" t="str">
        <f t="shared" ref="F423:F486" si="12">IF(D423&lt;&gt;0,IF(E423/D423&gt;=100,"&gt;&gt;100",E423/D423*100),"-")</f>
        <v>-</v>
      </c>
    </row>
    <row r="424" spans="1:6" s="8" customFormat="1" ht="24">
      <c r="A424" s="143">
        <v>81</v>
      </c>
      <c r="B424" s="150" t="s">
        <v>3236</v>
      </c>
      <c r="C424" s="317">
        <v>411</v>
      </c>
      <c r="D424" s="145">
        <f>D425+D430+D433+D437+D438+D445+D450+D458</f>
        <v>0</v>
      </c>
      <c r="E424" s="145">
        <f>E425+E430+E433+E437+E438+E445+E450+E458</f>
        <v>0</v>
      </c>
      <c r="F424" s="148" t="str">
        <f t="shared" si="12"/>
        <v>-</v>
      </c>
    </row>
    <row r="425" spans="1:6" s="8" customFormat="1" ht="24">
      <c r="A425" s="143">
        <v>811</v>
      </c>
      <c r="B425" s="144" t="s">
        <v>4162</v>
      </c>
      <c r="C425" s="317">
        <v>412</v>
      </c>
      <c r="D425" s="145">
        <f>SUM(D426:D429)</f>
        <v>0</v>
      </c>
      <c r="E425" s="145">
        <f>SUM(E426:E429)</f>
        <v>0</v>
      </c>
      <c r="F425" s="148" t="str">
        <f t="shared" si="12"/>
        <v>-</v>
      </c>
    </row>
    <row r="426" spans="1:6" s="8" customFormat="1">
      <c r="A426" s="143">
        <v>8113</v>
      </c>
      <c r="B426" s="144" t="s">
        <v>3321</v>
      </c>
      <c r="C426" s="317">
        <v>413</v>
      </c>
      <c r="D426" s="147">
        <v>0</v>
      </c>
      <c r="E426" s="147">
        <v>0</v>
      </c>
      <c r="F426" s="146" t="str">
        <f t="shared" si="12"/>
        <v>-</v>
      </c>
    </row>
    <row r="427" spans="1:6" s="8" customFormat="1">
      <c r="A427" s="143">
        <v>8114</v>
      </c>
      <c r="B427" s="144" t="s">
        <v>2544</v>
      </c>
      <c r="C427" s="317">
        <v>414</v>
      </c>
      <c r="D427" s="147">
        <v>0</v>
      </c>
      <c r="E427" s="147">
        <v>0</v>
      </c>
      <c r="F427" s="146" t="str">
        <f t="shared" si="12"/>
        <v>-</v>
      </c>
    </row>
    <row r="428" spans="1:6" s="8" customFormat="1">
      <c r="A428" s="143">
        <v>8115</v>
      </c>
      <c r="B428" s="144" t="s">
        <v>2445</v>
      </c>
      <c r="C428" s="317">
        <v>415</v>
      </c>
      <c r="D428" s="147">
        <v>0</v>
      </c>
      <c r="E428" s="147">
        <v>0</v>
      </c>
      <c r="F428" s="146" t="str">
        <f t="shared" si="12"/>
        <v>-</v>
      </c>
    </row>
    <row r="429" spans="1:6" s="8" customFormat="1">
      <c r="A429" s="143">
        <v>8116</v>
      </c>
      <c r="B429" s="144" t="s">
        <v>2521</v>
      </c>
      <c r="C429" s="317">
        <v>416</v>
      </c>
      <c r="D429" s="147">
        <v>0</v>
      </c>
      <c r="E429" s="147">
        <v>0</v>
      </c>
      <c r="F429" s="146" t="str">
        <f t="shared" si="12"/>
        <v>-</v>
      </c>
    </row>
    <row r="430" spans="1:6" s="8" customFormat="1" ht="24">
      <c r="A430" s="143">
        <v>812</v>
      </c>
      <c r="B430" s="144" t="s">
        <v>4020</v>
      </c>
      <c r="C430" s="317">
        <v>417</v>
      </c>
      <c r="D430" s="145">
        <f>SUM(D431:D432)</f>
        <v>0</v>
      </c>
      <c r="E430" s="145">
        <f>SUM(E431:E432)</f>
        <v>0</v>
      </c>
      <c r="F430" s="148" t="str">
        <f t="shared" si="12"/>
        <v>-</v>
      </c>
    </row>
    <row r="431" spans="1:6" s="8" customFormat="1">
      <c r="A431" s="143">
        <v>8121</v>
      </c>
      <c r="B431" s="149" t="s">
        <v>3889</v>
      </c>
      <c r="C431" s="317">
        <v>418</v>
      </c>
      <c r="D431" s="147">
        <v>0</v>
      </c>
      <c r="E431" s="147">
        <v>0</v>
      </c>
      <c r="F431" s="146" t="str">
        <f t="shared" si="12"/>
        <v>-</v>
      </c>
    </row>
    <row r="432" spans="1:6" s="8" customFormat="1">
      <c r="A432" s="143">
        <v>8122</v>
      </c>
      <c r="B432" s="149" t="s">
        <v>3901</v>
      </c>
      <c r="C432" s="317">
        <v>419</v>
      </c>
      <c r="D432" s="147">
        <v>0</v>
      </c>
      <c r="E432" s="147">
        <v>0</v>
      </c>
      <c r="F432" s="146" t="str">
        <f t="shared" si="12"/>
        <v>-</v>
      </c>
    </row>
    <row r="433" spans="1:6" s="8" customFormat="1" ht="24">
      <c r="A433" s="143">
        <v>813</v>
      </c>
      <c r="B433" s="144" t="s">
        <v>3596</v>
      </c>
      <c r="C433" s="317">
        <v>420</v>
      </c>
      <c r="D433" s="145">
        <f>SUM(D434:D436)</f>
        <v>0</v>
      </c>
      <c r="E433" s="145">
        <f>SUM(E434:E436)</f>
        <v>0</v>
      </c>
      <c r="F433" s="148" t="str">
        <f t="shared" si="12"/>
        <v>-</v>
      </c>
    </row>
    <row r="434" spans="1:6" s="8" customFormat="1">
      <c r="A434" s="143">
        <v>8132</v>
      </c>
      <c r="B434" s="144" t="s">
        <v>2780</v>
      </c>
      <c r="C434" s="317">
        <v>421</v>
      </c>
      <c r="D434" s="147">
        <v>0</v>
      </c>
      <c r="E434" s="147">
        <v>0</v>
      </c>
      <c r="F434" s="146" t="str">
        <f t="shared" si="12"/>
        <v>-</v>
      </c>
    </row>
    <row r="435" spans="1:6" s="8" customFormat="1">
      <c r="A435" s="143">
        <v>8133</v>
      </c>
      <c r="B435" s="144" t="s">
        <v>3616</v>
      </c>
      <c r="C435" s="317">
        <v>422</v>
      </c>
      <c r="D435" s="147">
        <v>0</v>
      </c>
      <c r="E435" s="147">
        <v>0</v>
      </c>
      <c r="F435" s="146" t="str">
        <f t="shared" si="12"/>
        <v>-</v>
      </c>
    </row>
    <row r="436" spans="1:6" s="8" customFormat="1">
      <c r="A436" s="143">
        <v>8134</v>
      </c>
      <c r="B436" s="144" t="s">
        <v>2952</v>
      </c>
      <c r="C436" s="317">
        <v>423</v>
      </c>
      <c r="D436" s="147">
        <v>0</v>
      </c>
      <c r="E436" s="147">
        <v>0</v>
      </c>
      <c r="F436" s="146" t="str">
        <f t="shared" si="12"/>
        <v>-</v>
      </c>
    </row>
    <row r="437" spans="1:6" s="8" customFormat="1">
      <c r="A437" s="143">
        <v>814</v>
      </c>
      <c r="B437" s="149" t="s">
        <v>3829</v>
      </c>
      <c r="C437" s="317">
        <v>424</v>
      </c>
      <c r="D437" s="147">
        <v>0</v>
      </c>
      <c r="E437" s="147">
        <v>0</v>
      </c>
      <c r="F437" s="146" t="str">
        <f t="shared" si="12"/>
        <v>-</v>
      </c>
    </row>
    <row r="438" spans="1:6" s="8" customFormat="1" ht="24">
      <c r="A438" s="143">
        <v>815</v>
      </c>
      <c r="B438" s="144" t="s">
        <v>3625</v>
      </c>
      <c r="C438" s="317">
        <v>425</v>
      </c>
      <c r="D438" s="145">
        <f>SUM(D439:D444)</f>
        <v>0</v>
      </c>
      <c r="E438" s="145">
        <f>SUM(E439:E444)</f>
        <v>0</v>
      </c>
      <c r="F438" s="148" t="str">
        <f t="shared" si="12"/>
        <v>-</v>
      </c>
    </row>
    <row r="439" spans="1:6" s="8" customFormat="1">
      <c r="A439" s="143">
        <v>8153</v>
      </c>
      <c r="B439" s="144" t="s">
        <v>2978</v>
      </c>
      <c r="C439" s="317">
        <v>426</v>
      </c>
      <c r="D439" s="147">
        <v>0</v>
      </c>
      <c r="E439" s="147">
        <v>0</v>
      </c>
      <c r="F439" s="146" t="str">
        <f t="shared" si="12"/>
        <v>-</v>
      </c>
    </row>
    <row r="440" spans="1:6" s="8" customFormat="1">
      <c r="A440" s="143">
        <v>8154</v>
      </c>
      <c r="B440" s="144" t="s">
        <v>3796</v>
      </c>
      <c r="C440" s="317">
        <v>427</v>
      </c>
      <c r="D440" s="147">
        <v>0</v>
      </c>
      <c r="E440" s="147">
        <v>0</v>
      </c>
      <c r="F440" s="146" t="str">
        <f t="shared" si="12"/>
        <v>-</v>
      </c>
    </row>
    <row r="441" spans="1:6" s="8" customFormat="1">
      <c r="A441" s="143">
        <v>8155</v>
      </c>
      <c r="B441" s="144" t="s">
        <v>3142</v>
      </c>
      <c r="C441" s="317">
        <v>428</v>
      </c>
      <c r="D441" s="147">
        <v>0</v>
      </c>
      <c r="E441" s="147">
        <v>0</v>
      </c>
      <c r="F441" s="146" t="str">
        <f t="shared" si="12"/>
        <v>-</v>
      </c>
    </row>
    <row r="442" spans="1:6" s="8" customFormat="1">
      <c r="A442" s="143">
        <v>8156</v>
      </c>
      <c r="B442" s="144" t="s">
        <v>2659</v>
      </c>
      <c r="C442" s="317">
        <v>429</v>
      </c>
      <c r="D442" s="147">
        <v>0</v>
      </c>
      <c r="E442" s="147">
        <v>0</v>
      </c>
      <c r="F442" s="146" t="str">
        <f t="shared" si="12"/>
        <v>-</v>
      </c>
    </row>
    <row r="443" spans="1:6" s="8" customFormat="1">
      <c r="A443" s="143">
        <v>8157</v>
      </c>
      <c r="B443" s="144" t="s">
        <v>3506</v>
      </c>
      <c r="C443" s="317">
        <v>430</v>
      </c>
      <c r="D443" s="147">
        <v>0</v>
      </c>
      <c r="E443" s="147">
        <v>0</v>
      </c>
      <c r="F443" s="146" t="str">
        <f t="shared" si="12"/>
        <v>-</v>
      </c>
    </row>
    <row r="444" spans="1:6" s="8" customFormat="1">
      <c r="A444" s="143">
        <v>8158</v>
      </c>
      <c r="B444" s="144" t="s">
        <v>2833</v>
      </c>
      <c r="C444" s="317">
        <v>431</v>
      </c>
      <c r="D444" s="147">
        <v>0</v>
      </c>
      <c r="E444" s="147">
        <v>0</v>
      </c>
      <c r="F444" s="146" t="str">
        <f t="shared" si="12"/>
        <v>-</v>
      </c>
    </row>
    <row r="445" spans="1:6" s="8" customFormat="1" ht="24">
      <c r="A445" s="143">
        <v>816</v>
      </c>
      <c r="B445" s="144" t="s">
        <v>4042</v>
      </c>
      <c r="C445" s="317">
        <v>432</v>
      </c>
      <c r="D445" s="145">
        <f>SUM(D446:D449)</f>
        <v>0</v>
      </c>
      <c r="E445" s="145">
        <f>SUM(E446:E449)</f>
        <v>0</v>
      </c>
      <c r="F445" s="148" t="str">
        <f t="shared" si="12"/>
        <v>-</v>
      </c>
    </row>
    <row r="446" spans="1:6" s="8" customFormat="1">
      <c r="A446" s="143">
        <v>8163</v>
      </c>
      <c r="B446" s="144" t="s">
        <v>3734</v>
      </c>
      <c r="C446" s="317">
        <v>433</v>
      </c>
      <c r="D446" s="147">
        <v>0</v>
      </c>
      <c r="E446" s="147">
        <v>0</v>
      </c>
      <c r="F446" s="146" t="str">
        <f t="shared" si="12"/>
        <v>-</v>
      </c>
    </row>
    <row r="447" spans="1:6" s="8" customFormat="1">
      <c r="A447" s="143">
        <v>8164</v>
      </c>
      <c r="B447" s="144" t="s">
        <v>2387</v>
      </c>
      <c r="C447" s="317">
        <v>434</v>
      </c>
      <c r="D447" s="147">
        <v>0</v>
      </c>
      <c r="E447" s="147">
        <v>0</v>
      </c>
      <c r="F447" s="146" t="str">
        <f t="shared" si="12"/>
        <v>-</v>
      </c>
    </row>
    <row r="448" spans="1:6" s="8" customFormat="1">
      <c r="A448" s="143">
        <v>8165</v>
      </c>
      <c r="B448" s="144" t="s">
        <v>3406</v>
      </c>
      <c r="C448" s="317">
        <v>435</v>
      </c>
      <c r="D448" s="147">
        <v>0</v>
      </c>
      <c r="E448" s="147">
        <v>0</v>
      </c>
      <c r="F448" s="146" t="str">
        <f t="shared" si="12"/>
        <v>-</v>
      </c>
    </row>
    <row r="449" spans="1:6" s="8" customFormat="1">
      <c r="A449" s="143">
        <v>8166</v>
      </c>
      <c r="B449" s="144" t="s">
        <v>2404</v>
      </c>
      <c r="C449" s="317">
        <v>436</v>
      </c>
      <c r="D449" s="147">
        <v>0</v>
      </c>
      <c r="E449" s="147">
        <v>0</v>
      </c>
      <c r="F449" s="146" t="str">
        <f t="shared" si="12"/>
        <v>-</v>
      </c>
    </row>
    <row r="450" spans="1:6" s="8" customFormat="1">
      <c r="A450" s="143">
        <v>817</v>
      </c>
      <c r="B450" s="144" t="s">
        <v>2770</v>
      </c>
      <c r="C450" s="317">
        <v>437</v>
      </c>
      <c r="D450" s="145">
        <f>SUM(D451:D457)</f>
        <v>0</v>
      </c>
      <c r="E450" s="145">
        <f>SUM(E451:E457)</f>
        <v>0</v>
      </c>
      <c r="F450" s="148" t="str">
        <f t="shared" si="12"/>
        <v>-</v>
      </c>
    </row>
    <row r="451" spans="1:6" s="8" customFormat="1">
      <c r="A451" s="143">
        <v>8171</v>
      </c>
      <c r="B451" s="144" t="s">
        <v>3042</v>
      </c>
      <c r="C451" s="317">
        <v>438</v>
      </c>
      <c r="D451" s="147">
        <v>0</v>
      </c>
      <c r="E451" s="147">
        <v>0</v>
      </c>
      <c r="F451" s="146" t="str">
        <f t="shared" si="12"/>
        <v>-</v>
      </c>
    </row>
    <row r="452" spans="1:6" s="8" customFormat="1">
      <c r="A452" s="143">
        <v>8172</v>
      </c>
      <c r="B452" s="144" t="s">
        <v>3220</v>
      </c>
      <c r="C452" s="317">
        <v>439</v>
      </c>
      <c r="D452" s="147">
        <v>0</v>
      </c>
      <c r="E452" s="147">
        <v>0</v>
      </c>
      <c r="F452" s="146" t="str">
        <f t="shared" si="12"/>
        <v>-</v>
      </c>
    </row>
    <row r="453" spans="1:6" s="8" customFormat="1">
      <c r="A453" s="143">
        <v>8173</v>
      </c>
      <c r="B453" s="144" t="s">
        <v>3098</v>
      </c>
      <c r="C453" s="317">
        <v>440</v>
      </c>
      <c r="D453" s="147">
        <v>0</v>
      </c>
      <c r="E453" s="147">
        <v>0</v>
      </c>
      <c r="F453" s="146" t="str">
        <f t="shared" si="12"/>
        <v>-</v>
      </c>
    </row>
    <row r="454" spans="1:6" s="8" customFormat="1">
      <c r="A454" s="143">
        <v>8174</v>
      </c>
      <c r="B454" s="144" t="s">
        <v>3126</v>
      </c>
      <c r="C454" s="317">
        <v>441</v>
      </c>
      <c r="D454" s="147">
        <v>0</v>
      </c>
      <c r="E454" s="147">
        <v>0</v>
      </c>
      <c r="F454" s="146" t="str">
        <f t="shared" si="12"/>
        <v>-</v>
      </c>
    </row>
    <row r="455" spans="1:6" s="8" customFormat="1">
      <c r="A455" s="143">
        <v>8175</v>
      </c>
      <c r="B455" s="144" t="s">
        <v>2444</v>
      </c>
      <c r="C455" s="317">
        <v>442</v>
      </c>
      <c r="D455" s="147">
        <v>0</v>
      </c>
      <c r="E455" s="147">
        <v>0</v>
      </c>
      <c r="F455" s="146" t="str">
        <f t="shared" si="12"/>
        <v>-</v>
      </c>
    </row>
    <row r="456" spans="1:6" s="8" customFormat="1">
      <c r="A456" s="143">
        <v>8176</v>
      </c>
      <c r="B456" s="144" t="s">
        <v>3818</v>
      </c>
      <c r="C456" s="317">
        <v>443</v>
      </c>
      <c r="D456" s="147">
        <v>0</v>
      </c>
      <c r="E456" s="147">
        <v>0</v>
      </c>
      <c r="F456" s="146" t="str">
        <f t="shared" si="12"/>
        <v>-</v>
      </c>
    </row>
    <row r="457" spans="1:6" s="8" customFormat="1" ht="24">
      <c r="A457" s="143">
        <v>8177</v>
      </c>
      <c r="B457" s="150" t="s">
        <v>3976</v>
      </c>
      <c r="C457" s="317">
        <v>444</v>
      </c>
      <c r="D457" s="147">
        <v>0</v>
      </c>
      <c r="E457" s="147">
        <v>0</v>
      </c>
      <c r="F457" s="146" t="str">
        <f t="shared" si="12"/>
        <v>-</v>
      </c>
    </row>
    <row r="458" spans="1:6" s="8" customFormat="1">
      <c r="A458" s="143" t="s">
        <v>160</v>
      </c>
      <c r="B458" s="149" t="s">
        <v>3634</v>
      </c>
      <c r="C458" s="317">
        <v>445</v>
      </c>
      <c r="D458" s="145">
        <f>SUM(D459:D461)</f>
        <v>0</v>
      </c>
      <c r="E458" s="145">
        <f>SUM(E459:E461)</f>
        <v>0</v>
      </c>
      <c r="F458" s="148" t="str">
        <f t="shared" si="12"/>
        <v>-</v>
      </c>
    </row>
    <row r="459" spans="1:6" s="8" customFormat="1">
      <c r="A459" s="143" t="s">
        <v>400</v>
      </c>
      <c r="B459" s="149" t="s">
        <v>3143</v>
      </c>
      <c r="C459" s="317">
        <v>446</v>
      </c>
      <c r="D459" s="147">
        <v>0</v>
      </c>
      <c r="E459" s="147">
        <v>0</v>
      </c>
      <c r="F459" s="146" t="str">
        <f t="shared" si="12"/>
        <v>-</v>
      </c>
    </row>
    <row r="460" spans="1:6" s="8" customFormat="1">
      <c r="A460" s="143" t="s">
        <v>401</v>
      </c>
      <c r="B460" s="149" t="s">
        <v>3202</v>
      </c>
      <c r="C460" s="317">
        <v>447</v>
      </c>
      <c r="D460" s="147">
        <v>0</v>
      </c>
      <c r="E460" s="147">
        <v>0</v>
      </c>
      <c r="F460" s="146" t="str">
        <f t="shared" si="12"/>
        <v>-</v>
      </c>
    </row>
    <row r="461" spans="1:6" s="8" customFormat="1">
      <c r="A461" s="143" t="s">
        <v>402</v>
      </c>
      <c r="B461" s="149" t="s">
        <v>2900</v>
      </c>
      <c r="C461" s="317">
        <v>448</v>
      </c>
      <c r="D461" s="147">
        <v>0</v>
      </c>
      <c r="E461" s="147">
        <v>0</v>
      </c>
      <c r="F461" s="146" t="str">
        <f t="shared" si="12"/>
        <v>-</v>
      </c>
    </row>
    <row r="462" spans="1:6" s="8" customFormat="1">
      <c r="A462" s="143">
        <v>82</v>
      </c>
      <c r="B462" s="144" t="s">
        <v>2771</v>
      </c>
      <c r="C462" s="317">
        <v>449</v>
      </c>
      <c r="D462" s="145">
        <f>D463+D466+D469+D472</f>
        <v>0</v>
      </c>
      <c r="E462" s="145">
        <f>E463+E466+E469+E472</f>
        <v>0</v>
      </c>
      <c r="F462" s="148" t="str">
        <f t="shared" si="12"/>
        <v>-</v>
      </c>
    </row>
    <row r="463" spans="1:6" s="8" customFormat="1">
      <c r="A463" s="143">
        <v>821</v>
      </c>
      <c r="B463" s="144" t="s">
        <v>2102</v>
      </c>
      <c r="C463" s="317">
        <v>450</v>
      </c>
      <c r="D463" s="145">
        <f>SUM(D464:D465)</f>
        <v>0</v>
      </c>
      <c r="E463" s="145">
        <f>SUM(E464:E465)</f>
        <v>0</v>
      </c>
      <c r="F463" s="148" t="str">
        <f t="shared" si="12"/>
        <v>-</v>
      </c>
    </row>
    <row r="464" spans="1:6" s="8" customFormat="1">
      <c r="A464" s="143">
        <v>8211</v>
      </c>
      <c r="B464" s="144" t="s">
        <v>1992</v>
      </c>
      <c r="C464" s="317">
        <v>451</v>
      </c>
      <c r="D464" s="147">
        <v>0</v>
      </c>
      <c r="E464" s="147">
        <v>0</v>
      </c>
      <c r="F464" s="146" t="str">
        <f t="shared" si="12"/>
        <v>-</v>
      </c>
    </row>
    <row r="465" spans="1:6" s="8" customFormat="1">
      <c r="A465" s="143">
        <v>8212</v>
      </c>
      <c r="B465" s="144" t="s">
        <v>2009</v>
      </c>
      <c r="C465" s="317">
        <v>452</v>
      </c>
      <c r="D465" s="147">
        <v>0</v>
      </c>
      <c r="E465" s="147">
        <v>0</v>
      </c>
      <c r="F465" s="146" t="str">
        <f t="shared" si="12"/>
        <v>-</v>
      </c>
    </row>
    <row r="466" spans="1:6" s="8" customFormat="1">
      <c r="A466" s="143">
        <v>822</v>
      </c>
      <c r="B466" s="144" t="s">
        <v>1925</v>
      </c>
      <c r="C466" s="317">
        <v>453</v>
      </c>
      <c r="D466" s="145">
        <f>SUM(D467:D468)</f>
        <v>0</v>
      </c>
      <c r="E466" s="145">
        <f>SUM(E467:E468)</f>
        <v>0</v>
      </c>
      <c r="F466" s="148" t="str">
        <f t="shared" si="12"/>
        <v>-</v>
      </c>
    </row>
    <row r="467" spans="1:6" s="8" customFormat="1">
      <c r="A467" s="143">
        <v>8221</v>
      </c>
      <c r="B467" s="144" t="s">
        <v>1816</v>
      </c>
      <c r="C467" s="317">
        <v>454</v>
      </c>
      <c r="D467" s="147">
        <v>0</v>
      </c>
      <c r="E467" s="147">
        <v>0</v>
      </c>
      <c r="F467" s="146" t="str">
        <f t="shared" si="12"/>
        <v>-</v>
      </c>
    </row>
    <row r="468" spans="1:6" s="8" customFormat="1">
      <c r="A468" s="143">
        <v>8222</v>
      </c>
      <c r="B468" s="144" t="s">
        <v>1860</v>
      </c>
      <c r="C468" s="317">
        <v>455</v>
      </c>
      <c r="D468" s="147">
        <v>0</v>
      </c>
      <c r="E468" s="147">
        <v>0</v>
      </c>
      <c r="F468" s="146" t="str">
        <f t="shared" si="12"/>
        <v>-</v>
      </c>
    </row>
    <row r="469" spans="1:6" s="8" customFormat="1">
      <c r="A469" s="143">
        <v>823</v>
      </c>
      <c r="B469" s="144" t="s">
        <v>2553</v>
      </c>
      <c r="C469" s="317">
        <v>456</v>
      </c>
      <c r="D469" s="145">
        <f>SUM(D470:D471)</f>
        <v>0</v>
      </c>
      <c r="E469" s="145">
        <f>SUM(E470:E471)</f>
        <v>0</v>
      </c>
      <c r="F469" s="148" t="str">
        <f t="shared" si="12"/>
        <v>-</v>
      </c>
    </row>
    <row r="470" spans="1:6" s="8" customFormat="1">
      <c r="A470" s="143">
        <v>8231</v>
      </c>
      <c r="B470" s="144" t="s">
        <v>2482</v>
      </c>
      <c r="C470" s="317">
        <v>457</v>
      </c>
      <c r="D470" s="147">
        <v>0</v>
      </c>
      <c r="E470" s="147">
        <v>0</v>
      </c>
      <c r="F470" s="146" t="str">
        <f t="shared" si="12"/>
        <v>-</v>
      </c>
    </row>
    <row r="471" spans="1:6" s="8" customFormat="1">
      <c r="A471" s="143">
        <v>8232</v>
      </c>
      <c r="B471" s="144" t="s">
        <v>2514</v>
      </c>
      <c r="C471" s="317">
        <v>458</v>
      </c>
      <c r="D471" s="147">
        <v>0</v>
      </c>
      <c r="E471" s="147">
        <v>0</v>
      </c>
      <c r="F471" s="146" t="str">
        <f t="shared" si="12"/>
        <v>-</v>
      </c>
    </row>
    <row r="472" spans="1:6" s="8" customFormat="1">
      <c r="A472" s="143">
        <v>824</v>
      </c>
      <c r="B472" s="144" t="s">
        <v>2352</v>
      </c>
      <c r="C472" s="317">
        <v>459</v>
      </c>
      <c r="D472" s="145">
        <f>SUM(D473:D474)</f>
        <v>0</v>
      </c>
      <c r="E472" s="145">
        <f>SUM(E473:E474)</f>
        <v>0</v>
      </c>
      <c r="F472" s="148" t="str">
        <f t="shared" si="12"/>
        <v>-</v>
      </c>
    </row>
    <row r="473" spans="1:6" s="8" customFormat="1">
      <c r="A473" s="143">
        <v>8241</v>
      </c>
      <c r="B473" s="144" t="s">
        <v>2229</v>
      </c>
      <c r="C473" s="317">
        <v>460</v>
      </c>
      <c r="D473" s="147">
        <v>0</v>
      </c>
      <c r="E473" s="147">
        <v>0</v>
      </c>
      <c r="F473" s="146" t="str">
        <f t="shared" si="12"/>
        <v>-</v>
      </c>
    </row>
    <row r="474" spans="1:6" s="8" customFormat="1">
      <c r="A474" s="143">
        <v>8242</v>
      </c>
      <c r="B474" s="144" t="s">
        <v>2268</v>
      </c>
      <c r="C474" s="317">
        <v>461</v>
      </c>
      <c r="D474" s="147">
        <v>0</v>
      </c>
      <c r="E474" s="147">
        <v>0</v>
      </c>
      <c r="F474" s="146" t="str">
        <f t="shared" si="12"/>
        <v>-</v>
      </c>
    </row>
    <row r="475" spans="1:6" s="8" customFormat="1">
      <c r="A475" s="143">
        <v>83</v>
      </c>
      <c r="B475" s="144" t="s">
        <v>2878</v>
      </c>
      <c r="C475" s="317">
        <v>462</v>
      </c>
      <c r="D475" s="145">
        <f>D476+D480+D481+D484</f>
        <v>0</v>
      </c>
      <c r="E475" s="145">
        <f>E476+E480+E481+E484</f>
        <v>0</v>
      </c>
      <c r="F475" s="148" t="str">
        <f t="shared" si="12"/>
        <v>-</v>
      </c>
    </row>
    <row r="476" spans="1:6" s="8" customFormat="1" ht="24">
      <c r="A476" s="143">
        <v>831</v>
      </c>
      <c r="B476" s="144" t="s">
        <v>3626</v>
      </c>
      <c r="C476" s="317">
        <v>463</v>
      </c>
      <c r="D476" s="145">
        <f>SUM(D477:D479)</f>
        <v>0</v>
      </c>
      <c r="E476" s="145">
        <f>SUM(E477:E479)</f>
        <v>0</v>
      </c>
      <c r="F476" s="148" t="str">
        <f t="shared" si="12"/>
        <v>-</v>
      </c>
    </row>
    <row r="477" spans="1:6" s="8" customFormat="1">
      <c r="A477" s="143">
        <v>8312</v>
      </c>
      <c r="B477" s="144" t="s">
        <v>2856</v>
      </c>
      <c r="C477" s="317">
        <v>464</v>
      </c>
      <c r="D477" s="147">
        <v>0</v>
      </c>
      <c r="E477" s="147">
        <v>0</v>
      </c>
      <c r="F477" s="146" t="str">
        <f t="shared" si="12"/>
        <v>-</v>
      </c>
    </row>
    <row r="478" spans="1:6" s="8" customFormat="1">
      <c r="A478" s="143">
        <v>8313</v>
      </c>
      <c r="B478" s="144" t="s">
        <v>3686</v>
      </c>
      <c r="C478" s="317">
        <v>465</v>
      </c>
      <c r="D478" s="147">
        <v>0</v>
      </c>
      <c r="E478" s="147">
        <v>0</v>
      </c>
      <c r="F478" s="146" t="str">
        <f t="shared" si="12"/>
        <v>-</v>
      </c>
    </row>
    <row r="479" spans="1:6" s="8" customFormat="1">
      <c r="A479" s="143">
        <v>8314</v>
      </c>
      <c r="B479" s="144" t="s">
        <v>3021</v>
      </c>
      <c r="C479" s="317">
        <v>466</v>
      </c>
      <c r="D479" s="147">
        <v>0</v>
      </c>
      <c r="E479" s="147">
        <v>0</v>
      </c>
      <c r="F479" s="146" t="str">
        <f t="shared" si="12"/>
        <v>-</v>
      </c>
    </row>
    <row r="480" spans="1:6" s="8" customFormat="1">
      <c r="A480" s="143">
        <v>832</v>
      </c>
      <c r="B480" s="150" t="s">
        <v>3882</v>
      </c>
      <c r="C480" s="317">
        <v>467</v>
      </c>
      <c r="D480" s="147">
        <v>0</v>
      </c>
      <c r="E480" s="147">
        <v>0</v>
      </c>
      <c r="F480" s="146" t="str">
        <f t="shared" si="12"/>
        <v>-</v>
      </c>
    </row>
    <row r="481" spans="1:6" s="8" customFormat="1" ht="24">
      <c r="A481" s="143">
        <v>833</v>
      </c>
      <c r="B481" s="144" t="s">
        <v>3638</v>
      </c>
      <c r="C481" s="317">
        <v>468</v>
      </c>
      <c r="D481" s="145">
        <f>SUM(D482:D483)</f>
        <v>0</v>
      </c>
      <c r="E481" s="145">
        <f>SUM(E482:E483)</f>
        <v>0</v>
      </c>
      <c r="F481" s="148" t="str">
        <f t="shared" si="12"/>
        <v>-</v>
      </c>
    </row>
    <row r="482" spans="1:6" s="8" customFormat="1">
      <c r="A482" s="143">
        <v>8331</v>
      </c>
      <c r="B482" s="149" t="s">
        <v>3429</v>
      </c>
      <c r="C482" s="317">
        <v>469</v>
      </c>
      <c r="D482" s="147">
        <v>0</v>
      </c>
      <c r="E482" s="147">
        <v>0</v>
      </c>
      <c r="F482" s="146" t="str">
        <f t="shared" si="12"/>
        <v>-</v>
      </c>
    </row>
    <row r="483" spans="1:6" s="8" customFormat="1">
      <c r="A483" s="143">
        <v>8332</v>
      </c>
      <c r="B483" s="144" t="s">
        <v>3113</v>
      </c>
      <c r="C483" s="317">
        <v>470</v>
      </c>
      <c r="D483" s="147">
        <v>0</v>
      </c>
      <c r="E483" s="147">
        <v>0</v>
      </c>
      <c r="F483" s="146" t="str">
        <f t="shared" si="12"/>
        <v>-</v>
      </c>
    </row>
    <row r="484" spans="1:6" s="8" customFormat="1" ht="24">
      <c r="A484" s="143">
        <v>834</v>
      </c>
      <c r="B484" s="144" t="s">
        <v>4003</v>
      </c>
      <c r="C484" s="317">
        <v>471</v>
      </c>
      <c r="D484" s="145">
        <f>SUM(D485:D486)</f>
        <v>0</v>
      </c>
      <c r="E484" s="145">
        <f>SUM(E485:E486)</f>
        <v>0</v>
      </c>
      <c r="F484" s="148" t="str">
        <f t="shared" si="12"/>
        <v>-</v>
      </c>
    </row>
    <row r="485" spans="1:6" s="8" customFormat="1">
      <c r="A485" s="143">
        <v>8341</v>
      </c>
      <c r="B485" s="144" t="s">
        <v>3804</v>
      </c>
      <c r="C485" s="317">
        <v>472</v>
      </c>
      <c r="D485" s="147">
        <v>0</v>
      </c>
      <c r="E485" s="147">
        <v>0</v>
      </c>
      <c r="F485" s="146" t="str">
        <f t="shared" si="12"/>
        <v>-</v>
      </c>
    </row>
    <row r="486" spans="1:6" s="8" customFormat="1">
      <c r="A486" s="143">
        <v>8342</v>
      </c>
      <c r="B486" s="144" t="s">
        <v>3543</v>
      </c>
      <c r="C486" s="317">
        <v>473</v>
      </c>
      <c r="D486" s="147">
        <v>0</v>
      </c>
      <c r="E486" s="147">
        <v>0</v>
      </c>
      <c r="F486" s="146" t="str">
        <f t="shared" si="12"/>
        <v>-</v>
      </c>
    </row>
    <row r="487" spans="1:6" s="8" customFormat="1">
      <c r="A487" s="143">
        <v>84</v>
      </c>
      <c r="B487" s="144" t="s">
        <v>3439</v>
      </c>
      <c r="C487" s="317">
        <v>474</v>
      </c>
      <c r="D487" s="145">
        <f>D488+D493+D497+D498+D505+D510</f>
        <v>0</v>
      </c>
      <c r="E487" s="145">
        <f>E488+E493+E497+E498+E505+E510</f>
        <v>0</v>
      </c>
      <c r="F487" s="148" t="str">
        <f t="shared" ref="F487:F550" si="13">IF(D487&lt;&gt;0,IF(E487/D487&gt;=100,"&gt;&gt;100",E487/D487*100),"-")</f>
        <v>-</v>
      </c>
    </row>
    <row r="488" spans="1:6" s="8" customFormat="1" ht="24">
      <c r="A488" s="143">
        <v>841</v>
      </c>
      <c r="B488" s="144" t="s">
        <v>4057</v>
      </c>
      <c r="C488" s="317">
        <v>475</v>
      </c>
      <c r="D488" s="145">
        <f>SUM(D489:D492)</f>
        <v>0</v>
      </c>
      <c r="E488" s="145">
        <f>SUM(E489:E492)</f>
        <v>0</v>
      </c>
      <c r="F488" s="148" t="str">
        <f t="shared" si="13"/>
        <v>-</v>
      </c>
    </row>
    <row r="489" spans="1:6" s="8" customFormat="1">
      <c r="A489" s="143">
        <v>8413</v>
      </c>
      <c r="B489" s="144" t="s">
        <v>3275</v>
      </c>
      <c r="C489" s="317">
        <v>476</v>
      </c>
      <c r="D489" s="147">
        <v>0</v>
      </c>
      <c r="E489" s="147">
        <v>0</v>
      </c>
      <c r="F489" s="146" t="str">
        <f t="shared" si="13"/>
        <v>-</v>
      </c>
    </row>
    <row r="490" spans="1:6" s="8" customFormat="1">
      <c r="A490" s="143">
        <v>8414</v>
      </c>
      <c r="B490" s="144" t="s">
        <v>2661</v>
      </c>
      <c r="C490" s="317">
        <v>477</v>
      </c>
      <c r="D490" s="147">
        <v>0</v>
      </c>
      <c r="E490" s="147">
        <v>0</v>
      </c>
      <c r="F490" s="146" t="str">
        <f t="shared" si="13"/>
        <v>-</v>
      </c>
    </row>
    <row r="491" spans="1:6" s="8" customFormat="1">
      <c r="A491" s="143">
        <v>8415</v>
      </c>
      <c r="B491" s="144" t="s">
        <v>2405</v>
      </c>
      <c r="C491" s="317">
        <v>478</v>
      </c>
      <c r="D491" s="147">
        <v>0</v>
      </c>
      <c r="E491" s="147">
        <v>0</v>
      </c>
      <c r="F491" s="146" t="str">
        <f t="shared" si="13"/>
        <v>-</v>
      </c>
    </row>
    <row r="492" spans="1:6" s="8" customFormat="1">
      <c r="A492" s="143">
        <v>8416</v>
      </c>
      <c r="B492" s="144" t="s">
        <v>2485</v>
      </c>
      <c r="C492" s="317">
        <v>479</v>
      </c>
      <c r="D492" s="147">
        <v>0</v>
      </c>
      <c r="E492" s="147">
        <v>0</v>
      </c>
      <c r="F492" s="146" t="str">
        <f t="shared" si="13"/>
        <v>-</v>
      </c>
    </row>
    <row r="493" spans="1:6" s="8" customFormat="1" ht="24">
      <c r="A493" s="143">
        <v>842</v>
      </c>
      <c r="B493" s="144" t="s">
        <v>3493</v>
      </c>
      <c r="C493" s="317">
        <v>480</v>
      </c>
      <c r="D493" s="145">
        <f>SUM(D494:D496)</f>
        <v>0</v>
      </c>
      <c r="E493" s="145">
        <f>SUM(E494:E496)</f>
        <v>0</v>
      </c>
      <c r="F493" s="148" t="str">
        <f t="shared" si="13"/>
        <v>-</v>
      </c>
    </row>
    <row r="494" spans="1:6" s="8" customFormat="1">
      <c r="A494" s="143">
        <v>8422</v>
      </c>
      <c r="B494" s="144" t="s">
        <v>2747</v>
      </c>
      <c r="C494" s="317">
        <v>481</v>
      </c>
      <c r="D494" s="147">
        <v>0</v>
      </c>
      <c r="E494" s="147">
        <v>0</v>
      </c>
      <c r="F494" s="146" t="str">
        <f t="shared" si="13"/>
        <v>-</v>
      </c>
    </row>
    <row r="495" spans="1:6" s="8" customFormat="1">
      <c r="A495" s="143">
        <v>8423</v>
      </c>
      <c r="B495" s="144" t="s">
        <v>3604</v>
      </c>
      <c r="C495" s="317">
        <v>482</v>
      </c>
      <c r="D495" s="147">
        <v>0</v>
      </c>
      <c r="E495" s="147">
        <v>0</v>
      </c>
      <c r="F495" s="146" t="str">
        <f t="shared" si="13"/>
        <v>-</v>
      </c>
    </row>
    <row r="496" spans="1:6" s="8" customFormat="1">
      <c r="A496" s="143">
        <v>8424</v>
      </c>
      <c r="B496" s="144" t="s">
        <v>2918</v>
      </c>
      <c r="C496" s="317">
        <v>483</v>
      </c>
      <c r="D496" s="147">
        <v>0</v>
      </c>
      <c r="E496" s="147">
        <v>0</v>
      </c>
      <c r="F496" s="146" t="str">
        <f t="shared" si="13"/>
        <v>-</v>
      </c>
    </row>
    <row r="497" spans="1:6" s="8" customFormat="1">
      <c r="A497" s="143">
        <v>843</v>
      </c>
      <c r="B497" s="144" t="s">
        <v>3558</v>
      </c>
      <c r="C497" s="317">
        <v>484</v>
      </c>
      <c r="D497" s="147">
        <v>0</v>
      </c>
      <c r="E497" s="147">
        <v>0</v>
      </c>
      <c r="F497" s="146" t="str">
        <f t="shared" si="13"/>
        <v>-</v>
      </c>
    </row>
    <row r="498" spans="1:6" s="8" customFormat="1" ht="24">
      <c r="A498" s="143">
        <v>844</v>
      </c>
      <c r="B498" s="144" t="s">
        <v>3542</v>
      </c>
      <c r="C498" s="317">
        <v>485</v>
      </c>
      <c r="D498" s="145">
        <f>SUM(D499:D504)</f>
        <v>0</v>
      </c>
      <c r="E498" s="145">
        <f>SUM(E499:E504)</f>
        <v>0</v>
      </c>
      <c r="F498" s="148" t="str">
        <f t="shared" si="13"/>
        <v>-</v>
      </c>
    </row>
    <row r="499" spans="1:6" s="8" customFormat="1">
      <c r="A499" s="143">
        <v>8443</v>
      </c>
      <c r="B499" s="144" t="s">
        <v>2953</v>
      </c>
      <c r="C499" s="317">
        <v>486</v>
      </c>
      <c r="D499" s="147">
        <v>0</v>
      </c>
      <c r="E499" s="147">
        <v>0</v>
      </c>
      <c r="F499" s="146" t="str">
        <f t="shared" si="13"/>
        <v>-</v>
      </c>
    </row>
    <row r="500" spans="1:6" s="8" customFormat="1">
      <c r="A500" s="143">
        <v>8444</v>
      </c>
      <c r="B500" s="144" t="s">
        <v>3782</v>
      </c>
      <c r="C500" s="317">
        <v>487</v>
      </c>
      <c r="D500" s="147">
        <v>0</v>
      </c>
      <c r="E500" s="147">
        <v>0</v>
      </c>
      <c r="F500" s="146" t="str">
        <f t="shared" si="13"/>
        <v>-</v>
      </c>
    </row>
    <row r="501" spans="1:6" s="8" customFormat="1">
      <c r="A501" s="143">
        <v>8445</v>
      </c>
      <c r="B501" s="144" t="s">
        <v>3119</v>
      </c>
      <c r="C501" s="317">
        <v>488</v>
      </c>
      <c r="D501" s="147">
        <v>0</v>
      </c>
      <c r="E501" s="147">
        <v>0</v>
      </c>
      <c r="F501" s="146" t="str">
        <f t="shared" si="13"/>
        <v>-</v>
      </c>
    </row>
    <row r="502" spans="1:6" s="8" customFormat="1">
      <c r="A502" s="143">
        <v>8446</v>
      </c>
      <c r="B502" s="144" t="s">
        <v>2623</v>
      </c>
      <c r="C502" s="317">
        <v>489</v>
      </c>
      <c r="D502" s="147">
        <v>0</v>
      </c>
      <c r="E502" s="147">
        <v>0</v>
      </c>
      <c r="F502" s="146" t="str">
        <f t="shared" si="13"/>
        <v>-</v>
      </c>
    </row>
    <row r="503" spans="1:6" s="8" customFormat="1">
      <c r="A503" s="143">
        <v>8447</v>
      </c>
      <c r="B503" s="144" t="s">
        <v>3486</v>
      </c>
      <c r="C503" s="317">
        <v>490</v>
      </c>
      <c r="D503" s="147">
        <v>0</v>
      </c>
      <c r="E503" s="147">
        <v>0</v>
      </c>
      <c r="F503" s="146" t="str">
        <f t="shared" si="13"/>
        <v>-</v>
      </c>
    </row>
    <row r="504" spans="1:6" s="8" customFormat="1">
      <c r="A504" s="143">
        <v>8448</v>
      </c>
      <c r="B504" s="144" t="s">
        <v>2813</v>
      </c>
      <c r="C504" s="317">
        <v>491</v>
      </c>
      <c r="D504" s="147">
        <v>0</v>
      </c>
      <c r="E504" s="147">
        <v>0</v>
      </c>
      <c r="F504" s="146" t="str">
        <f t="shared" si="13"/>
        <v>-</v>
      </c>
    </row>
    <row r="505" spans="1:6" s="8" customFormat="1">
      <c r="A505" s="143">
        <v>845</v>
      </c>
      <c r="B505" s="149" t="s">
        <v>3937</v>
      </c>
      <c r="C505" s="317">
        <v>492</v>
      </c>
      <c r="D505" s="145">
        <f>SUM(D506:D509)</f>
        <v>0</v>
      </c>
      <c r="E505" s="145">
        <f>SUM(E506:E509)</f>
        <v>0</v>
      </c>
      <c r="F505" s="148" t="str">
        <f t="shared" si="13"/>
        <v>-</v>
      </c>
    </row>
    <row r="506" spans="1:6" s="8" customFormat="1">
      <c r="A506" s="143">
        <v>8453</v>
      </c>
      <c r="B506" s="144" t="s">
        <v>3722</v>
      </c>
      <c r="C506" s="317">
        <v>493</v>
      </c>
      <c r="D506" s="147">
        <v>0</v>
      </c>
      <c r="E506" s="147">
        <v>0</v>
      </c>
      <c r="F506" s="146" t="str">
        <f t="shared" si="13"/>
        <v>-</v>
      </c>
    </row>
    <row r="507" spans="1:6" s="8" customFormat="1">
      <c r="A507" s="143">
        <v>8454</v>
      </c>
      <c r="B507" s="144" t="s">
        <v>2332</v>
      </c>
      <c r="C507" s="317">
        <v>494</v>
      </c>
      <c r="D507" s="147">
        <v>0</v>
      </c>
      <c r="E507" s="147">
        <v>0</v>
      </c>
      <c r="F507" s="146" t="str">
        <f t="shared" si="13"/>
        <v>-</v>
      </c>
    </row>
    <row r="508" spans="1:6" s="8" customFormat="1">
      <c r="A508" s="143">
        <v>8455</v>
      </c>
      <c r="B508" s="144" t="s">
        <v>3385</v>
      </c>
      <c r="C508" s="317">
        <v>495</v>
      </c>
      <c r="D508" s="147">
        <v>0</v>
      </c>
      <c r="E508" s="147">
        <v>0</v>
      </c>
      <c r="F508" s="146" t="str">
        <f t="shared" si="13"/>
        <v>-</v>
      </c>
    </row>
    <row r="509" spans="1:6" s="8" customFormat="1">
      <c r="A509" s="143">
        <v>8456</v>
      </c>
      <c r="B509" s="144" t="s">
        <v>2355</v>
      </c>
      <c r="C509" s="317">
        <v>496</v>
      </c>
      <c r="D509" s="147">
        <v>0</v>
      </c>
      <c r="E509" s="147">
        <v>0</v>
      </c>
      <c r="F509" s="146" t="str">
        <f t="shared" si="13"/>
        <v>-</v>
      </c>
    </row>
    <row r="510" spans="1:6" s="8" customFormat="1">
      <c r="A510" s="143">
        <v>847</v>
      </c>
      <c r="B510" s="144" t="s">
        <v>2732</v>
      </c>
      <c r="C510" s="317">
        <v>497</v>
      </c>
      <c r="D510" s="145">
        <f>SUM(D511:D517)</f>
        <v>0</v>
      </c>
      <c r="E510" s="145">
        <f>SUM(E511:E517)</f>
        <v>0</v>
      </c>
      <c r="F510" s="148" t="str">
        <f t="shared" si="13"/>
        <v>-</v>
      </c>
    </row>
    <row r="511" spans="1:6" s="8" customFormat="1">
      <c r="A511" s="143">
        <v>8471</v>
      </c>
      <c r="B511" s="144" t="s">
        <v>3043</v>
      </c>
      <c r="C511" s="317">
        <v>498</v>
      </c>
      <c r="D511" s="147">
        <v>0</v>
      </c>
      <c r="E511" s="147">
        <v>0</v>
      </c>
      <c r="F511" s="146" t="str">
        <f t="shared" si="13"/>
        <v>-</v>
      </c>
    </row>
    <row r="512" spans="1:6" s="8" customFormat="1">
      <c r="A512" s="143">
        <v>8472</v>
      </c>
      <c r="B512" s="144" t="s">
        <v>3130</v>
      </c>
      <c r="C512" s="317">
        <v>499</v>
      </c>
      <c r="D512" s="147">
        <v>0</v>
      </c>
      <c r="E512" s="147">
        <v>0</v>
      </c>
      <c r="F512" s="146" t="str">
        <f t="shared" si="13"/>
        <v>-</v>
      </c>
    </row>
    <row r="513" spans="1:6" s="8" customFormat="1">
      <c r="A513" s="143">
        <v>8473</v>
      </c>
      <c r="B513" s="144" t="s">
        <v>3044</v>
      </c>
      <c r="C513" s="317">
        <v>500</v>
      </c>
      <c r="D513" s="147">
        <v>0</v>
      </c>
      <c r="E513" s="147">
        <v>0</v>
      </c>
      <c r="F513" s="146" t="str">
        <f t="shared" si="13"/>
        <v>-</v>
      </c>
    </row>
    <row r="514" spans="1:6" s="8" customFormat="1">
      <c r="A514" s="143">
        <v>8474</v>
      </c>
      <c r="B514" s="144" t="s">
        <v>3078</v>
      </c>
      <c r="C514" s="317">
        <v>501</v>
      </c>
      <c r="D514" s="147">
        <v>0</v>
      </c>
      <c r="E514" s="147">
        <v>0</v>
      </c>
      <c r="F514" s="146" t="str">
        <f t="shared" si="13"/>
        <v>-</v>
      </c>
    </row>
    <row r="515" spans="1:6" s="8" customFormat="1">
      <c r="A515" s="143">
        <v>8475</v>
      </c>
      <c r="B515" s="144" t="s">
        <v>2446</v>
      </c>
      <c r="C515" s="317">
        <v>502</v>
      </c>
      <c r="D515" s="147">
        <v>0</v>
      </c>
      <c r="E515" s="147">
        <v>0</v>
      </c>
      <c r="F515" s="146" t="str">
        <f t="shared" si="13"/>
        <v>-</v>
      </c>
    </row>
    <row r="516" spans="1:6" s="8" customFormat="1">
      <c r="A516" s="143">
        <v>8476</v>
      </c>
      <c r="B516" s="144" t="s">
        <v>3798</v>
      </c>
      <c r="C516" s="317">
        <v>503</v>
      </c>
      <c r="D516" s="147">
        <v>0</v>
      </c>
      <c r="E516" s="147">
        <v>0</v>
      </c>
      <c r="F516" s="146" t="str">
        <f t="shared" si="13"/>
        <v>-</v>
      </c>
    </row>
    <row r="517" spans="1:6" s="8" customFormat="1" ht="24">
      <c r="A517" s="143" t="s">
        <v>403</v>
      </c>
      <c r="B517" s="144" t="s">
        <v>3962</v>
      </c>
      <c r="C517" s="317">
        <v>504</v>
      </c>
      <c r="D517" s="147">
        <v>0</v>
      </c>
      <c r="E517" s="147">
        <v>0</v>
      </c>
      <c r="F517" s="146" t="str">
        <f t="shared" si="13"/>
        <v>-</v>
      </c>
    </row>
    <row r="518" spans="1:6" s="8" customFormat="1">
      <c r="A518" s="143">
        <v>85</v>
      </c>
      <c r="B518" s="144" t="s">
        <v>2962</v>
      </c>
      <c r="C518" s="317">
        <v>505</v>
      </c>
      <c r="D518" s="145">
        <f>D519+D522+D525+D528</f>
        <v>0</v>
      </c>
      <c r="E518" s="145">
        <f>E519+E522+E525+E528</f>
        <v>0</v>
      </c>
      <c r="F518" s="148" t="str">
        <f t="shared" si="13"/>
        <v>-</v>
      </c>
    </row>
    <row r="519" spans="1:6" s="8" customFormat="1">
      <c r="A519" s="143">
        <v>851</v>
      </c>
      <c r="B519" s="144" t="s">
        <v>3574</v>
      </c>
      <c r="C519" s="317">
        <v>506</v>
      </c>
      <c r="D519" s="145">
        <f>SUM(D520:D521)</f>
        <v>0</v>
      </c>
      <c r="E519" s="145">
        <f>SUM(E520:E521)</f>
        <v>0</v>
      </c>
      <c r="F519" s="148" t="str">
        <f t="shared" si="13"/>
        <v>-</v>
      </c>
    </row>
    <row r="520" spans="1:6" s="8" customFormat="1">
      <c r="A520" s="143">
        <v>8511</v>
      </c>
      <c r="B520" s="144" t="s">
        <v>3149</v>
      </c>
      <c r="C520" s="317">
        <v>507</v>
      </c>
      <c r="D520" s="147">
        <v>0</v>
      </c>
      <c r="E520" s="147">
        <v>0</v>
      </c>
      <c r="F520" s="146" t="str">
        <f t="shared" si="13"/>
        <v>-</v>
      </c>
    </row>
    <row r="521" spans="1:6" s="8" customFormat="1">
      <c r="A521" s="143">
        <v>8512</v>
      </c>
      <c r="B521" s="144" t="s">
        <v>3212</v>
      </c>
      <c r="C521" s="317">
        <v>508</v>
      </c>
      <c r="D521" s="147">
        <v>0</v>
      </c>
      <c r="E521" s="147">
        <v>0</v>
      </c>
      <c r="F521" s="146" t="str">
        <f t="shared" si="13"/>
        <v>-</v>
      </c>
    </row>
    <row r="522" spans="1:6" s="8" customFormat="1">
      <c r="A522" s="143">
        <v>852</v>
      </c>
      <c r="B522" s="144" t="s">
        <v>2205</v>
      </c>
      <c r="C522" s="317">
        <v>509</v>
      </c>
      <c r="D522" s="145">
        <f>SUM(D523:D524)</f>
        <v>0</v>
      </c>
      <c r="E522" s="145">
        <f>SUM(E523:E524)</f>
        <v>0</v>
      </c>
      <c r="F522" s="148" t="str">
        <f t="shared" si="13"/>
        <v>-</v>
      </c>
    </row>
    <row r="523" spans="1:6" s="8" customFormat="1">
      <c r="A523" s="143">
        <v>8521</v>
      </c>
      <c r="B523" s="144" t="s">
        <v>2306</v>
      </c>
      <c r="C523" s="317">
        <v>510</v>
      </c>
      <c r="D523" s="147">
        <v>0</v>
      </c>
      <c r="E523" s="147">
        <v>0</v>
      </c>
      <c r="F523" s="146" t="str">
        <f t="shared" si="13"/>
        <v>-</v>
      </c>
    </row>
    <row r="524" spans="1:6" s="8" customFormat="1">
      <c r="A524" s="143">
        <v>8522</v>
      </c>
      <c r="B524" s="144" t="s">
        <v>2365</v>
      </c>
      <c r="C524" s="317">
        <v>511</v>
      </c>
      <c r="D524" s="147">
        <v>0</v>
      </c>
      <c r="E524" s="147">
        <v>0</v>
      </c>
      <c r="F524" s="146" t="str">
        <f t="shared" si="13"/>
        <v>-</v>
      </c>
    </row>
    <row r="525" spans="1:6" s="8" customFormat="1">
      <c r="A525" s="143">
        <v>853</v>
      </c>
      <c r="B525" s="144" t="s">
        <v>2772</v>
      </c>
      <c r="C525" s="317">
        <v>512</v>
      </c>
      <c r="D525" s="145">
        <f>SUM(D526:D527)</f>
        <v>0</v>
      </c>
      <c r="E525" s="145">
        <f>SUM(E526:E527)</f>
        <v>0</v>
      </c>
      <c r="F525" s="148" t="str">
        <f t="shared" si="13"/>
        <v>-</v>
      </c>
    </row>
    <row r="526" spans="1:6" s="8" customFormat="1">
      <c r="A526" s="143">
        <v>8531</v>
      </c>
      <c r="B526" s="144" t="s">
        <v>3247</v>
      </c>
      <c r="C526" s="317">
        <v>513</v>
      </c>
      <c r="D526" s="147">
        <v>0</v>
      </c>
      <c r="E526" s="147">
        <v>0</v>
      </c>
      <c r="F526" s="146" t="str">
        <f t="shared" si="13"/>
        <v>-</v>
      </c>
    </row>
    <row r="527" spans="1:6" s="8" customFormat="1">
      <c r="A527" s="143">
        <v>8532</v>
      </c>
      <c r="B527" s="144" t="s">
        <v>3269</v>
      </c>
      <c r="C527" s="317">
        <v>514</v>
      </c>
      <c r="D527" s="147">
        <v>0</v>
      </c>
      <c r="E527" s="147">
        <v>0</v>
      </c>
      <c r="F527" s="146" t="str">
        <f t="shared" si="13"/>
        <v>-</v>
      </c>
    </row>
    <row r="528" spans="1:6" s="8" customFormat="1">
      <c r="A528" s="143">
        <v>854</v>
      </c>
      <c r="B528" s="144" t="s">
        <v>2555</v>
      </c>
      <c r="C528" s="317">
        <v>515</v>
      </c>
      <c r="D528" s="145">
        <f>SUM(D529:D530)</f>
        <v>0</v>
      </c>
      <c r="E528" s="145">
        <f>SUM(E529:E530)</f>
        <v>0</v>
      </c>
      <c r="F528" s="148" t="str">
        <f t="shared" si="13"/>
        <v>-</v>
      </c>
    </row>
    <row r="529" spans="1:6" s="8" customFormat="1">
      <c r="A529" s="143">
        <v>8541</v>
      </c>
      <c r="B529" s="144" t="s">
        <v>2163</v>
      </c>
      <c r="C529" s="317">
        <v>516</v>
      </c>
      <c r="D529" s="147">
        <v>0</v>
      </c>
      <c r="E529" s="147">
        <v>0</v>
      </c>
      <c r="F529" s="146" t="str">
        <f t="shared" si="13"/>
        <v>-</v>
      </c>
    </row>
    <row r="530" spans="1:6" s="8" customFormat="1">
      <c r="A530" s="143">
        <v>8542</v>
      </c>
      <c r="B530" s="144" t="s">
        <v>2201</v>
      </c>
      <c r="C530" s="317">
        <v>517</v>
      </c>
      <c r="D530" s="147">
        <v>0</v>
      </c>
      <c r="E530" s="147">
        <v>0</v>
      </c>
      <c r="F530" s="146" t="str">
        <f t="shared" si="13"/>
        <v>-</v>
      </c>
    </row>
    <row r="531" spans="1:6" s="8" customFormat="1">
      <c r="A531" s="143">
        <v>5</v>
      </c>
      <c r="B531" s="144" t="s">
        <v>2958</v>
      </c>
      <c r="C531" s="317">
        <v>518</v>
      </c>
      <c r="D531" s="145">
        <f>D532+D570+D583+D596+D628</f>
        <v>0</v>
      </c>
      <c r="E531" s="145">
        <f>E532+E570+E583+E596+E628</f>
        <v>0</v>
      </c>
      <c r="F531" s="148" t="str">
        <f t="shared" si="13"/>
        <v>-</v>
      </c>
    </row>
    <row r="532" spans="1:6" s="8" customFormat="1">
      <c r="A532" s="143">
        <v>51</v>
      </c>
      <c r="B532" s="144" t="s">
        <v>2926</v>
      </c>
      <c r="C532" s="317">
        <v>519</v>
      </c>
      <c r="D532" s="145">
        <f>D533+D538+D541+D545+D546+D553+D558+D566</f>
        <v>0</v>
      </c>
      <c r="E532" s="145">
        <f>E533+E538+E541+E545+E546+E553+E558+E566</f>
        <v>0</v>
      </c>
      <c r="F532" s="148" t="str">
        <f t="shared" si="13"/>
        <v>-</v>
      </c>
    </row>
    <row r="533" spans="1:6" s="8" customFormat="1" ht="24">
      <c r="A533" s="143">
        <v>511</v>
      </c>
      <c r="B533" s="144" t="s">
        <v>4056</v>
      </c>
      <c r="C533" s="317">
        <v>520</v>
      </c>
      <c r="D533" s="145">
        <f>SUM(D534:D537)</f>
        <v>0</v>
      </c>
      <c r="E533" s="145">
        <f>SUM(E534:E537)</f>
        <v>0</v>
      </c>
      <c r="F533" s="148" t="str">
        <f t="shared" si="13"/>
        <v>-</v>
      </c>
    </row>
    <row r="534" spans="1:6" s="8" customFormat="1">
      <c r="A534" s="143">
        <v>5113</v>
      </c>
      <c r="B534" s="144" t="s">
        <v>3065</v>
      </c>
      <c r="C534" s="317">
        <v>521</v>
      </c>
      <c r="D534" s="147">
        <v>0</v>
      </c>
      <c r="E534" s="147">
        <v>0</v>
      </c>
      <c r="F534" s="146" t="str">
        <f t="shared" si="13"/>
        <v>-</v>
      </c>
    </row>
    <row r="535" spans="1:6" s="8" customFormat="1">
      <c r="A535" s="143">
        <v>5114</v>
      </c>
      <c r="B535" s="144" t="s">
        <v>2378</v>
      </c>
      <c r="C535" s="317">
        <v>522</v>
      </c>
      <c r="D535" s="147">
        <v>0</v>
      </c>
      <c r="E535" s="147">
        <v>0</v>
      </c>
      <c r="F535" s="146" t="str">
        <f t="shared" si="13"/>
        <v>-</v>
      </c>
    </row>
    <row r="536" spans="1:6" s="8" customFormat="1">
      <c r="A536" s="143">
        <v>5115</v>
      </c>
      <c r="B536" s="144" t="s">
        <v>2221</v>
      </c>
      <c r="C536" s="317">
        <v>523</v>
      </c>
      <c r="D536" s="147">
        <v>0</v>
      </c>
      <c r="E536" s="147">
        <v>0</v>
      </c>
      <c r="F536" s="146" t="str">
        <f t="shared" si="13"/>
        <v>-</v>
      </c>
    </row>
    <row r="537" spans="1:6" s="8" customFormat="1">
      <c r="A537" s="143">
        <v>5116</v>
      </c>
      <c r="B537" s="144" t="s">
        <v>2341</v>
      </c>
      <c r="C537" s="317">
        <v>524</v>
      </c>
      <c r="D537" s="147">
        <v>0</v>
      </c>
      <c r="E537" s="147">
        <v>0</v>
      </c>
      <c r="F537" s="146" t="str">
        <f t="shared" si="13"/>
        <v>-</v>
      </c>
    </row>
    <row r="538" spans="1:6" s="8" customFormat="1">
      <c r="A538" s="143">
        <v>512</v>
      </c>
      <c r="B538" s="149" t="s">
        <v>3922</v>
      </c>
      <c r="C538" s="317">
        <v>525</v>
      </c>
      <c r="D538" s="145">
        <f>SUM(D539:D540)</f>
        <v>0</v>
      </c>
      <c r="E538" s="145">
        <f>SUM(E539:E540)</f>
        <v>0</v>
      </c>
      <c r="F538" s="148" t="str">
        <f t="shared" si="13"/>
        <v>-</v>
      </c>
    </row>
    <row r="539" spans="1:6" s="8" customFormat="1">
      <c r="A539" s="143">
        <v>5121</v>
      </c>
      <c r="B539" s="144" t="s">
        <v>3802</v>
      </c>
      <c r="C539" s="317">
        <v>526</v>
      </c>
      <c r="D539" s="147">
        <v>0</v>
      </c>
      <c r="E539" s="147">
        <v>0</v>
      </c>
      <c r="F539" s="146" t="str">
        <f t="shared" si="13"/>
        <v>-</v>
      </c>
    </row>
    <row r="540" spans="1:6" s="8" customFormat="1">
      <c r="A540" s="143">
        <v>5122</v>
      </c>
      <c r="B540" s="144" t="s">
        <v>3811</v>
      </c>
      <c r="C540" s="317">
        <v>527</v>
      </c>
      <c r="D540" s="147">
        <v>0</v>
      </c>
      <c r="E540" s="147">
        <v>0</v>
      </c>
      <c r="F540" s="146" t="str">
        <f t="shared" si="13"/>
        <v>-</v>
      </c>
    </row>
    <row r="541" spans="1:6" s="8" customFormat="1" ht="24">
      <c r="A541" s="143">
        <v>513</v>
      </c>
      <c r="B541" s="144" t="s">
        <v>3430</v>
      </c>
      <c r="C541" s="317">
        <v>528</v>
      </c>
      <c r="D541" s="145">
        <f>SUM(D542:D544)</f>
        <v>0</v>
      </c>
      <c r="E541" s="145">
        <f>SUM(E542:E544)</f>
        <v>0</v>
      </c>
      <c r="F541" s="148" t="str">
        <f t="shared" si="13"/>
        <v>-</v>
      </c>
    </row>
    <row r="542" spans="1:6" s="8" customFormat="1">
      <c r="A542" s="143">
        <v>5132</v>
      </c>
      <c r="B542" s="144" t="s">
        <v>2626</v>
      </c>
      <c r="C542" s="317">
        <v>529</v>
      </c>
      <c r="D542" s="147">
        <v>0</v>
      </c>
      <c r="E542" s="147">
        <v>0</v>
      </c>
      <c r="F542" s="146" t="str">
        <f t="shared" si="13"/>
        <v>-</v>
      </c>
    </row>
    <row r="543" spans="1:6" s="8" customFormat="1">
      <c r="A543" s="156">
        <v>5133</v>
      </c>
      <c r="B543" s="144" t="s">
        <v>3475</v>
      </c>
      <c r="C543" s="317">
        <v>530</v>
      </c>
      <c r="D543" s="147">
        <v>0</v>
      </c>
      <c r="E543" s="147">
        <v>0</v>
      </c>
      <c r="F543" s="146" t="str">
        <f t="shared" si="13"/>
        <v>-</v>
      </c>
    </row>
    <row r="544" spans="1:6" s="8" customFormat="1">
      <c r="A544" s="156">
        <v>5134</v>
      </c>
      <c r="B544" s="144" t="s">
        <v>2827</v>
      </c>
      <c r="C544" s="317">
        <v>531</v>
      </c>
      <c r="D544" s="147">
        <v>0</v>
      </c>
      <c r="E544" s="147">
        <v>0</v>
      </c>
      <c r="F544" s="146" t="str">
        <f t="shared" si="13"/>
        <v>-</v>
      </c>
    </row>
    <row r="545" spans="1:6" s="8" customFormat="1">
      <c r="A545" s="143">
        <v>514</v>
      </c>
      <c r="B545" s="149" t="s">
        <v>3588</v>
      </c>
      <c r="C545" s="317">
        <v>532</v>
      </c>
      <c r="D545" s="147">
        <v>0</v>
      </c>
      <c r="E545" s="147">
        <v>0</v>
      </c>
      <c r="F545" s="146" t="str">
        <f t="shared" si="13"/>
        <v>-</v>
      </c>
    </row>
    <row r="546" spans="1:6" s="8" customFormat="1" ht="24">
      <c r="A546" s="143">
        <v>515</v>
      </c>
      <c r="B546" s="144" t="s">
        <v>3473</v>
      </c>
      <c r="C546" s="317">
        <v>533</v>
      </c>
      <c r="D546" s="145">
        <f>SUM(D547:D552)</f>
        <v>0</v>
      </c>
      <c r="E546" s="145">
        <f>SUM(E547:E552)</f>
        <v>0</v>
      </c>
      <c r="F546" s="148" t="str">
        <f t="shared" si="13"/>
        <v>-</v>
      </c>
    </row>
    <row r="547" spans="1:6" s="8" customFormat="1">
      <c r="A547" s="143">
        <v>5153</v>
      </c>
      <c r="B547" s="144" t="s">
        <v>2854</v>
      </c>
      <c r="C547" s="317">
        <v>534</v>
      </c>
      <c r="D547" s="147">
        <v>0</v>
      </c>
      <c r="E547" s="147">
        <v>0</v>
      </c>
      <c r="F547" s="146" t="str">
        <f t="shared" si="13"/>
        <v>-</v>
      </c>
    </row>
    <row r="548" spans="1:6" s="8" customFormat="1">
      <c r="A548" s="143">
        <v>5154</v>
      </c>
      <c r="B548" s="144" t="s">
        <v>3678</v>
      </c>
      <c r="C548" s="317">
        <v>535</v>
      </c>
      <c r="D548" s="147">
        <v>0</v>
      </c>
      <c r="E548" s="147">
        <v>0</v>
      </c>
      <c r="F548" s="146" t="str">
        <f t="shared" si="13"/>
        <v>-</v>
      </c>
    </row>
    <row r="549" spans="1:6" s="8" customFormat="1">
      <c r="A549" s="143">
        <v>5155</v>
      </c>
      <c r="B549" s="144" t="s">
        <v>3020</v>
      </c>
      <c r="C549" s="317">
        <v>536</v>
      </c>
      <c r="D549" s="147">
        <v>0</v>
      </c>
      <c r="E549" s="147">
        <v>0</v>
      </c>
      <c r="F549" s="146" t="str">
        <f t="shared" si="13"/>
        <v>-</v>
      </c>
    </row>
    <row r="550" spans="1:6" s="8" customFormat="1">
      <c r="A550" s="143">
        <v>5156</v>
      </c>
      <c r="B550" s="144" t="s">
        <v>2503</v>
      </c>
      <c r="C550" s="317">
        <v>537</v>
      </c>
      <c r="D550" s="147">
        <v>0</v>
      </c>
      <c r="E550" s="147">
        <v>0</v>
      </c>
      <c r="F550" s="146" t="str">
        <f t="shared" si="13"/>
        <v>-</v>
      </c>
    </row>
    <row r="551" spans="1:6" s="8" customFormat="1">
      <c r="A551" s="143">
        <v>5157</v>
      </c>
      <c r="B551" s="144" t="s">
        <v>3289</v>
      </c>
      <c r="C551" s="317">
        <v>538</v>
      </c>
      <c r="D551" s="147">
        <v>0</v>
      </c>
      <c r="E551" s="147">
        <v>0</v>
      </c>
      <c r="F551" s="146" t="str">
        <f t="shared" ref="F551:F614" si="14">IF(D551&lt;&gt;0,IF(E551/D551&gt;=100,"&gt;&gt;100",E551/D551*100),"-")</f>
        <v>-</v>
      </c>
    </row>
    <row r="552" spans="1:6" s="8" customFormat="1">
      <c r="A552" s="143">
        <v>5158</v>
      </c>
      <c r="B552" s="144" t="s">
        <v>2704</v>
      </c>
      <c r="C552" s="317">
        <v>539</v>
      </c>
      <c r="D552" s="147">
        <v>0</v>
      </c>
      <c r="E552" s="147">
        <v>0</v>
      </c>
      <c r="F552" s="146" t="str">
        <f t="shared" si="14"/>
        <v>-</v>
      </c>
    </row>
    <row r="553" spans="1:6" s="8" customFormat="1">
      <c r="A553" s="143">
        <v>516</v>
      </c>
      <c r="B553" s="149" t="s">
        <v>3972</v>
      </c>
      <c r="C553" s="317">
        <v>540</v>
      </c>
      <c r="D553" s="145">
        <f>SUM(D554:D557)</f>
        <v>0</v>
      </c>
      <c r="E553" s="145">
        <f>SUM(E554:E557)</f>
        <v>0</v>
      </c>
      <c r="F553" s="148" t="str">
        <f t="shared" si="14"/>
        <v>-</v>
      </c>
    </row>
    <row r="554" spans="1:6" s="8" customFormat="1">
      <c r="A554" s="143">
        <v>5163</v>
      </c>
      <c r="B554" s="144" t="s">
        <v>3627</v>
      </c>
      <c r="C554" s="317">
        <v>541</v>
      </c>
      <c r="D554" s="147">
        <v>0</v>
      </c>
      <c r="E554" s="147">
        <v>0</v>
      </c>
      <c r="F554" s="146" t="str">
        <f t="shared" si="14"/>
        <v>-</v>
      </c>
    </row>
    <row r="555" spans="1:6" s="8" customFormat="1">
      <c r="A555" s="143">
        <v>5164</v>
      </c>
      <c r="B555" s="144" t="s">
        <v>2140</v>
      </c>
      <c r="C555" s="317">
        <v>542</v>
      </c>
      <c r="D555" s="147">
        <v>0</v>
      </c>
      <c r="E555" s="147">
        <v>0</v>
      </c>
      <c r="F555" s="146" t="str">
        <f t="shared" si="14"/>
        <v>-</v>
      </c>
    </row>
    <row r="556" spans="1:6" s="8" customFormat="1">
      <c r="A556" s="143">
        <v>5165</v>
      </c>
      <c r="B556" s="144" t="s">
        <v>3146</v>
      </c>
      <c r="C556" s="317">
        <v>543</v>
      </c>
      <c r="D556" s="147">
        <v>0</v>
      </c>
      <c r="E556" s="147">
        <v>0</v>
      </c>
      <c r="F556" s="146" t="str">
        <f t="shared" si="14"/>
        <v>-</v>
      </c>
    </row>
    <row r="557" spans="1:6" s="8" customFormat="1">
      <c r="A557" s="143">
        <v>5166</v>
      </c>
      <c r="B557" s="144" t="s">
        <v>2154</v>
      </c>
      <c r="C557" s="317">
        <v>544</v>
      </c>
      <c r="D557" s="147">
        <v>0</v>
      </c>
      <c r="E557" s="147">
        <v>0</v>
      </c>
      <c r="F557" s="146" t="str">
        <f t="shared" si="14"/>
        <v>-</v>
      </c>
    </row>
    <row r="558" spans="1:6" s="8" customFormat="1">
      <c r="A558" s="143">
        <v>517</v>
      </c>
      <c r="B558" s="144" t="s">
        <v>2615</v>
      </c>
      <c r="C558" s="317">
        <v>545</v>
      </c>
      <c r="D558" s="145">
        <f>SUM(D559:D565)</f>
        <v>0</v>
      </c>
      <c r="E558" s="145">
        <f>SUM(E559:E565)</f>
        <v>0</v>
      </c>
      <c r="F558" s="148" t="str">
        <f t="shared" si="14"/>
        <v>-</v>
      </c>
    </row>
    <row r="559" spans="1:6" s="8" customFormat="1">
      <c r="A559" s="143">
        <v>5171</v>
      </c>
      <c r="B559" s="144" t="s">
        <v>2784</v>
      </c>
      <c r="C559" s="317">
        <v>546</v>
      </c>
      <c r="D559" s="147">
        <v>0</v>
      </c>
      <c r="E559" s="147">
        <v>0</v>
      </c>
      <c r="F559" s="146" t="str">
        <f t="shared" si="14"/>
        <v>-</v>
      </c>
    </row>
    <row r="560" spans="1:6" s="8" customFormat="1">
      <c r="A560" s="143">
        <v>5172</v>
      </c>
      <c r="B560" s="144" t="s">
        <v>2932</v>
      </c>
      <c r="C560" s="317">
        <v>547</v>
      </c>
      <c r="D560" s="147">
        <v>0</v>
      </c>
      <c r="E560" s="147">
        <v>0</v>
      </c>
      <c r="F560" s="146" t="str">
        <f t="shared" si="14"/>
        <v>-</v>
      </c>
    </row>
    <row r="561" spans="1:6" s="8" customFormat="1">
      <c r="A561" s="143">
        <v>5173</v>
      </c>
      <c r="B561" s="144" t="s">
        <v>2838</v>
      </c>
      <c r="C561" s="317">
        <v>548</v>
      </c>
      <c r="D561" s="147">
        <v>0</v>
      </c>
      <c r="E561" s="147">
        <v>0</v>
      </c>
      <c r="F561" s="146" t="str">
        <f t="shared" si="14"/>
        <v>-</v>
      </c>
    </row>
    <row r="562" spans="1:6" s="8" customFormat="1">
      <c r="A562" s="143">
        <v>5174</v>
      </c>
      <c r="B562" s="144" t="s">
        <v>2865</v>
      </c>
      <c r="C562" s="317">
        <v>549</v>
      </c>
      <c r="D562" s="147">
        <v>0</v>
      </c>
      <c r="E562" s="147">
        <v>0</v>
      </c>
      <c r="F562" s="146" t="str">
        <f t="shared" si="14"/>
        <v>-</v>
      </c>
    </row>
    <row r="563" spans="1:6" s="8" customFormat="1">
      <c r="A563" s="143">
        <v>5175</v>
      </c>
      <c r="B563" s="144" t="s">
        <v>2220</v>
      </c>
      <c r="C563" s="317">
        <v>550</v>
      </c>
      <c r="D563" s="147">
        <v>0</v>
      </c>
      <c r="E563" s="147">
        <v>0</v>
      </c>
      <c r="F563" s="146" t="str">
        <f t="shared" si="14"/>
        <v>-</v>
      </c>
    </row>
    <row r="564" spans="1:6" s="8" customFormat="1">
      <c r="A564" s="143">
        <v>5176</v>
      </c>
      <c r="B564" s="144" t="s">
        <v>3700</v>
      </c>
      <c r="C564" s="317">
        <v>551</v>
      </c>
      <c r="D564" s="147">
        <v>0</v>
      </c>
      <c r="E564" s="147">
        <v>0</v>
      </c>
      <c r="F564" s="146" t="str">
        <f t="shared" si="14"/>
        <v>-</v>
      </c>
    </row>
    <row r="565" spans="1:6" s="8" customFormat="1">
      <c r="A565" s="143">
        <v>5177</v>
      </c>
      <c r="B565" s="149" t="s">
        <v>3909</v>
      </c>
      <c r="C565" s="317">
        <v>552</v>
      </c>
      <c r="D565" s="147">
        <v>0</v>
      </c>
      <c r="E565" s="147">
        <v>0</v>
      </c>
      <c r="F565" s="146" t="str">
        <f t="shared" si="14"/>
        <v>-</v>
      </c>
    </row>
    <row r="566" spans="1:6" s="8" customFormat="1">
      <c r="A566" s="143" t="s">
        <v>153</v>
      </c>
      <c r="B566" s="144" t="s">
        <v>3449</v>
      </c>
      <c r="C566" s="317">
        <v>553</v>
      </c>
      <c r="D566" s="145">
        <f>SUM(D567:D569)</f>
        <v>0</v>
      </c>
      <c r="E566" s="145">
        <f>SUM(E567:E569)</f>
        <v>0</v>
      </c>
      <c r="F566" s="148" t="str">
        <f t="shared" si="14"/>
        <v>-</v>
      </c>
    </row>
    <row r="567" spans="1:6" s="8" customFormat="1">
      <c r="A567" s="143" t="s">
        <v>383</v>
      </c>
      <c r="B567" s="144" t="s">
        <v>3022</v>
      </c>
      <c r="C567" s="317">
        <v>554</v>
      </c>
      <c r="D567" s="147">
        <v>0</v>
      </c>
      <c r="E567" s="147">
        <v>0</v>
      </c>
      <c r="F567" s="146" t="str">
        <f t="shared" si="14"/>
        <v>-</v>
      </c>
    </row>
    <row r="568" spans="1:6" s="8" customFormat="1">
      <c r="A568" s="143" t="s">
        <v>384</v>
      </c>
      <c r="B568" s="144" t="s">
        <v>3056</v>
      </c>
      <c r="C568" s="317">
        <v>555</v>
      </c>
      <c r="D568" s="147">
        <v>0</v>
      </c>
      <c r="E568" s="147">
        <v>0</v>
      </c>
      <c r="F568" s="146" t="str">
        <f t="shared" si="14"/>
        <v>-</v>
      </c>
    </row>
    <row r="569" spans="1:6" s="8" customFormat="1">
      <c r="A569" s="143" t="s">
        <v>385</v>
      </c>
      <c r="B569" s="144" t="s">
        <v>2589</v>
      </c>
      <c r="C569" s="317">
        <v>556</v>
      </c>
      <c r="D569" s="147">
        <v>0</v>
      </c>
      <c r="E569" s="147">
        <v>0</v>
      </c>
      <c r="F569" s="146" t="str">
        <f t="shared" si="14"/>
        <v>-</v>
      </c>
    </row>
    <row r="570" spans="1:6" s="8" customFormat="1">
      <c r="A570" s="143">
        <v>52</v>
      </c>
      <c r="B570" s="144" t="s">
        <v>2777</v>
      </c>
      <c r="C570" s="317">
        <v>557</v>
      </c>
      <c r="D570" s="145">
        <f>D571+D574+D577+D580</f>
        <v>0</v>
      </c>
      <c r="E570" s="145">
        <f>E571+E574+E577+E580</f>
        <v>0</v>
      </c>
      <c r="F570" s="148" t="str">
        <f t="shared" si="14"/>
        <v>-</v>
      </c>
    </row>
    <row r="571" spans="1:6" s="8" customFormat="1">
      <c r="A571" s="143">
        <v>521</v>
      </c>
      <c r="B571" s="144" t="s">
        <v>3546</v>
      </c>
      <c r="C571" s="317">
        <v>558</v>
      </c>
      <c r="D571" s="145">
        <f>SUM(D572:D573)</f>
        <v>0</v>
      </c>
      <c r="E571" s="145">
        <f>SUM(E572:E573)</f>
        <v>0</v>
      </c>
      <c r="F571" s="148" t="str">
        <f t="shared" si="14"/>
        <v>-</v>
      </c>
    </row>
    <row r="572" spans="1:6" s="8" customFormat="1">
      <c r="A572" s="143">
        <v>5211</v>
      </c>
      <c r="B572" s="144" t="s">
        <v>3214</v>
      </c>
      <c r="C572" s="317">
        <v>559</v>
      </c>
      <c r="D572" s="147">
        <v>0</v>
      </c>
      <c r="E572" s="147">
        <v>0</v>
      </c>
      <c r="F572" s="146" t="str">
        <f t="shared" si="14"/>
        <v>-</v>
      </c>
    </row>
    <row r="573" spans="1:6" s="8" customFormat="1">
      <c r="A573" s="143">
        <v>5212</v>
      </c>
      <c r="B573" s="144" t="s">
        <v>3213</v>
      </c>
      <c r="C573" s="317">
        <v>560</v>
      </c>
      <c r="D573" s="147">
        <v>0</v>
      </c>
      <c r="E573" s="147">
        <v>0</v>
      </c>
      <c r="F573" s="146" t="str">
        <f t="shared" si="14"/>
        <v>-</v>
      </c>
    </row>
    <row r="574" spans="1:6" s="8" customFormat="1">
      <c r="A574" s="143">
        <v>522</v>
      </c>
      <c r="B574" s="144" t="s">
        <v>2158</v>
      </c>
      <c r="C574" s="317">
        <v>561</v>
      </c>
      <c r="D574" s="145">
        <f>SUM(D575:D576)</f>
        <v>0</v>
      </c>
      <c r="E574" s="145">
        <f>SUM(E575:E576)</f>
        <v>0</v>
      </c>
      <c r="F574" s="148" t="str">
        <f t="shared" si="14"/>
        <v>-</v>
      </c>
    </row>
    <row r="575" spans="1:6" s="8" customFormat="1">
      <c r="A575" s="143">
        <v>5221</v>
      </c>
      <c r="B575" s="144" t="s">
        <v>1816</v>
      </c>
      <c r="C575" s="317">
        <v>562</v>
      </c>
      <c r="D575" s="147">
        <v>0</v>
      </c>
      <c r="E575" s="147">
        <v>0</v>
      </c>
      <c r="F575" s="146" t="str">
        <f t="shared" si="14"/>
        <v>-</v>
      </c>
    </row>
    <row r="576" spans="1:6" s="8" customFormat="1">
      <c r="A576" s="143">
        <v>5222</v>
      </c>
      <c r="B576" s="144" t="s">
        <v>1860</v>
      </c>
      <c r="C576" s="317">
        <v>563</v>
      </c>
      <c r="D576" s="147">
        <v>0</v>
      </c>
      <c r="E576" s="147">
        <v>0</v>
      </c>
      <c r="F576" s="146" t="str">
        <f t="shared" si="14"/>
        <v>-</v>
      </c>
    </row>
    <row r="577" spans="1:6" s="8" customFormat="1">
      <c r="A577" s="143">
        <v>523</v>
      </c>
      <c r="B577" s="144" t="s">
        <v>2741</v>
      </c>
      <c r="C577" s="317">
        <v>564</v>
      </c>
      <c r="D577" s="145">
        <f>SUM(D578:D579)</f>
        <v>0</v>
      </c>
      <c r="E577" s="145">
        <f>SUM(E578:E579)</f>
        <v>0</v>
      </c>
      <c r="F577" s="146" t="str">
        <f t="shared" si="14"/>
        <v>-</v>
      </c>
    </row>
    <row r="578" spans="1:6" s="8" customFormat="1">
      <c r="A578" s="143">
        <v>5231</v>
      </c>
      <c r="B578" s="144" t="s">
        <v>2482</v>
      </c>
      <c r="C578" s="317">
        <v>565</v>
      </c>
      <c r="D578" s="147">
        <v>0</v>
      </c>
      <c r="E578" s="147">
        <v>0</v>
      </c>
      <c r="F578" s="146" t="str">
        <f t="shared" si="14"/>
        <v>-</v>
      </c>
    </row>
    <row r="579" spans="1:6" s="8" customFormat="1">
      <c r="A579" s="143">
        <v>5232</v>
      </c>
      <c r="B579" s="144" t="s">
        <v>2514</v>
      </c>
      <c r="C579" s="317">
        <v>566</v>
      </c>
      <c r="D579" s="147">
        <v>0</v>
      </c>
      <c r="E579" s="147">
        <v>0</v>
      </c>
      <c r="F579" s="146" t="str">
        <f t="shared" si="14"/>
        <v>-</v>
      </c>
    </row>
    <row r="580" spans="1:6" s="8" customFormat="1">
      <c r="A580" s="143">
        <v>524</v>
      </c>
      <c r="B580" s="144" t="s">
        <v>2551</v>
      </c>
      <c r="C580" s="317">
        <v>567</v>
      </c>
      <c r="D580" s="145">
        <f>SUM(D581:D582)</f>
        <v>0</v>
      </c>
      <c r="E580" s="145">
        <f>SUM(E581:E582)</f>
        <v>0</v>
      </c>
      <c r="F580" s="146" t="str">
        <f t="shared" si="14"/>
        <v>-</v>
      </c>
    </row>
    <row r="581" spans="1:6" s="8" customFormat="1">
      <c r="A581" s="156">
        <v>5241</v>
      </c>
      <c r="B581" s="144" t="s">
        <v>2202</v>
      </c>
      <c r="C581" s="317">
        <v>568</v>
      </c>
      <c r="D581" s="147">
        <v>0</v>
      </c>
      <c r="E581" s="147">
        <v>0</v>
      </c>
      <c r="F581" s="146" t="str">
        <f t="shared" si="14"/>
        <v>-</v>
      </c>
    </row>
    <row r="582" spans="1:6" s="8" customFormat="1">
      <c r="A582" s="156">
        <v>5242</v>
      </c>
      <c r="B582" s="144" t="s">
        <v>2201</v>
      </c>
      <c r="C582" s="317">
        <v>569</v>
      </c>
      <c r="D582" s="147">
        <v>0</v>
      </c>
      <c r="E582" s="147">
        <v>0</v>
      </c>
      <c r="F582" s="146" t="str">
        <f t="shared" si="14"/>
        <v>-</v>
      </c>
    </row>
    <row r="583" spans="1:6" s="8" customFormat="1">
      <c r="A583" s="143">
        <v>53</v>
      </c>
      <c r="B583" s="144" t="s">
        <v>2740</v>
      </c>
      <c r="C583" s="317">
        <v>570</v>
      </c>
      <c r="D583" s="145">
        <f>D584+D588+D590+D593</f>
        <v>0</v>
      </c>
      <c r="E583" s="145">
        <f>E584+E588+E590+E593</f>
        <v>0</v>
      </c>
      <c r="F583" s="146" t="str">
        <f t="shared" si="14"/>
        <v>-</v>
      </c>
    </row>
    <row r="584" spans="1:6" s="8" customFormat="1" ht="24">
      <c r="A584" s="143">
        <v>531</v>
      </c>
      <c r="B584" s="150" t="s">
        <v>3470</v>
      </c>
      <c r="C584" s="317">
        <v>571</v>
      </c>
      <c r="D584" s="145">
        <f>SUM(D585:D587)</f>
        <v>0</v>
      </c>
      <c r="E584" s="145">
        <f>SUM(E585:E587)</f>
        <v>0</v>
      </c>
      <c r="F584" s="146" t="str">
        <f t="shared" si="14"/>
        <v>-</v>
      </c>
    </row>
    <row r="585" spans="1:6" s="8" customFormat="1">
      <c r="A585" s="143">
        <v>5312</v>
      </c>
      <c r="B585" s="144" t="s">
        <v>2856</v>
      </c>
      <c r="C585" s="317">
        <v>572</v>
      </c>
      <c r="D585" s="147">
        <v>0</v>
      </c>
      <c r="E585" s="147">
        <v>0</v>
      </c>
      <c r="F585" s="146" t="str">
        <f t="shared" si="14"/>
        <v>-</v>
      </c>
    </row>
    <row r="586" spans="1:6" s="8" customFormat="1">
      <c r="A586" s="143">
        <v>5313</v>
      </c>
      <c r="B586" s="144" t="s">
        <v>3686</v>
      </c>
      <c r="C586" s="317">
        <v>573</v>
      </c>
      <c r="D586" s="147">
        <v>0</v>
      </c>
      <c r="E586" s="147">
        <v>0</v>
      </c>
      <c r="F586" s="146" t="str">
        <f t="shared" si="14"/>
        <v>-</v>
      </c>
    </row>
    <row r="587" spans="1:6" s="8" customFormat="1">
      <c r="A587" s="143">
        <v>5314</v>
      </c>
      <c r="B587" s="144" t="s">
        <v>3021</v>
      </c>
      <c r="C587" s="317">
        <v>574</v>
      </c>
      <c r="D587" s="147">
        <v>0</v>
      </c>
      <c r="E587" s="147">
        <v>0</v>
      </c>
      <c r="F587" s="146" t="str">
        <f t="shared" si="14"/>
        <v>-</v>
      </c>
    </row>
    <row r="588" spans="1:6" s="8" customFormat="1">
      <c r="A588" s="143">
        <v>532</v>
      </c>
      <c r="B588" s="144" t="s">
        <v>3775</v>
      </c>
      <c r="C588" s="317">
        <v>575</v>
      </c>
      <c r="D588" s="145">
        <f>D589</f>
        <v>0</v>
      </c>
      <c r="E588" s="145">
        <f>E589</f>
        <v>0</v>
      </c>
      <c r="F588" s="146" t="str">
        <f t="shared" si="14"/>
        <v>-</v>
      </c>
    </row>
    <row r="589" spans="1:6" s="8" customFormat="1">
      <c r="A589" s="143">
        <v>5321</v>
      </c>
      <c r="B589" s="144" t="s">
        <v>3641</v>
      </c>
      <c r="C589" s="317">
        <v>576</v>
      </c>
      <c r="D589" s="147">
        <v>0</v>
      </c>
      <c r="E589" s="147">
        <v>0</v>
      </c>
      <c r="F589" s="146" t="str">
        <f t="shared" si="14"/>
        <v>-</v>
      </c>
    </row>
    <row r="590" spans="1:6" s="8" customFormat="1" ht="24">
      <c r="A590" s="143">
        <v>533</v>
      </c>
      <c r="B590" s="144" t="s">
        <v>3472</v>
      </c>
      <c r="C590" s="317">
        <v>577</v>
      </c>
      <c r="D590" s="145">
        <f>SUM(D591:D592)</f>
        <v>0</v>
      </c>
      <c r="E590" s="145">
        <f>SUM(E591:E592)</f>
        <v>0</v>
      </c>
      <c r="F590" s="146" t="str">
        <f t="shared" si="14"/>
        <v>-</v>
      </c>
    </row>
    <row r="591" spans="1:6" s="8" customFormat="1" ht="24">
      <c r="A591" s="143">
        <v>5331</v>
      </c>
      <c r="B591" s="150" t="s">
        <v>3419</v>
      </c>
      <c r="C591" s="317">
        <v>578</v>
      </c>
      <c r="D591" s="147">
        <v>0</v>
      </c>
      <c r="E591" s="147">
        <v>0</v>
      </c>
      <c r="F591" s="146" t="str">
        <f t="shared" si="14"/>
        <v>-</v>
      </c>
    </row>
    <row r="592" spans="1:6" s="8" customFormat="1">
      <c r="A592" s="143">
        <v>5332</v>
      </c>
      <c r="B592" s="144" t="s">
        <v>3108</v>
      </c>
      <c r="C592" s="317">
        <v>579</v>
      </c>
      <c r="D592" s="147">
        <v>0</v>
      </c>
      <c r="E592" s="147">
        <v>0</v>
      </c>
      <c r="F592" s="146" t="str">
        <f t="shared" si="14"/>
        <v>-</v>
      </c>
    </row>
    <row r="593" spans="1:6" s="8" customFormat="1">
      <c r="A593" s="156">
        <v>534</v>
      </c>
      <c r="B593" s="144" t="s">
        <v>3866</v>
      </c>
      <c r="C593" s="317">
        <v>580</v>
      </c>
      <c r="D593" s="145">
        <f>SUM(D594:D595)</f>
        <v>0</v>
      </c>
      <c r="E593" s="145">
        <f>SUM(E594:E595)</f>
        <v>0</v>
      </c>
      <c r="F593" s="146" t="str">
        <f t="shared" si="14"/>
        <v>-</v>
      </c>
    </row>
    <row r="594" spans="1:6" s="8" customFormat="1">
      <c r="A594" s="143">
        <v>5341</v>
      </c>
      <c r="B594" s="144" t="s">
        <v>3814</v>
      </c>
      <c r="C594" s="317">
        <v>581</v>
      </c>
      <c r="D594" s="147">
        <v>0</v>
      </c>
      <c r="E594" s="147">
        <v>0</v>
      </c>
      <c r="F594" s="146" t="str">
        <f t="shared" si="14"/>
        <v>-</v>
      </c>
    </row>
    <row r="595" spans="1:6" s="8" customFormat="1">
      <c r="A595" s="143">
        <v>5342</v>
      </c>
      <c r="B595" s="144" t="s">
        <v>3543</v>
      </c>
      <c r="C595" s="317">
        <v>582</v>
      </c>
      <c r="D595" s="147">
        <v>0</v>
      </c>
      <c r="E595" s="147">
        <v>0</v>
      </c>
      <c r="F595" s="146" t="str">
        <f t="shared" si="14"/>
        <v>-</v>
      </c>
    </row>
    <row r="596" spans="1:6" s="8" customFormat="1">
      <c r="A596" s="143">
        <v>54</v>
      </c>
      <c r="B596" s="149" t="s">
        <v>3141</v>
      </c>
      <c r="C596" s="317">
        <v>583</v>
      </c>
      <c r="D596" s="145">
        <f>D597+D602+D606+D608+D615+D620</f>
        <v>0</v>
      </c>
      <c r="E596" s="145">
        <f>E597+E602+E606+E608+E615+E620</f>
        <v>0</v>
      </c>
      <c r="F596" s="146" t="str">
        <f t="shared" si="14"/>
        <v>-</v>
      </c>
    </row>
    <row r="597" spans="1:6" s="8" customFormat="1" ht="24">
      <c r="A597" s="143">
        <v>541</v>
      </c>
      <c r="B597" s="144" t="s">
        <v>4161</v>
      </c>
      <c r="C597" s="317">
        <v>584</v>
      </c>
      <c r="D597" s="145">
        <f>SUM(D598:D601)</f>
        <v>0</v>
      </c>
      <c r="E597" s="145">
        <f>SUM(E598:E601)</f>
        <v>0</v>
      </c>
      <c r="F597" s="146" t="str">
        <f t="shared" si="14"/>
        <v>-</v>
      </c>
    </row>
    <row r="598" spans="1:6" s="8" customFormat="1">
      <c r="A598" s="143">
        <v>5413</v>
      </c>
      <c r="B598" s="144" t="s">
        <v>3648</v>
      </c>
      <c r="C598" s="317">
        <v>585</v>
      </c>
      <c r="D598" s="147">
        <v>0</v>
      </c>
      <c r="E598" s="147">
        <v>0</v>
      </c>
      <c r="F598" s="146" t="str">
        <f t="shared" si="14"/>
        <v>-</v>
      </c>
    </row>
    <row r="599" spans="1:6" s="8" customFormat="1">
      <c r="A599" s="143">
        <v>5414</v>
      </c>
      <c r="B599" s="144" t="s">
        <v>2951</v>
      </c>
      <c r="C599" s="317">
        <v>586</v>
      </c>
      <c r="D599" s="147">
        <v>0</v>
      </c>
      <c r="E599" s="147">
        <v>0</v>
      </c>
      <c r="F599" s="146" t="str">
        <f t="shared" si="14"/>
        <v>-</v>
      </c>
    </row>
    <row r="600" spans="1:6" s="8" customFormat="1">
      <c r="A600" s="143">
        <v>5415</v>
      </c>
      <c r="B600" s="144" t="s">
        <v>2746</v>
      </c>
      <c r="C600" s="317">
        <v>587</v>
      </c>
      <c r="D600" s="147">
        <v>0</v>
      </c>
      <c r="E600" s="147">
        <v>0</v>
      </c>
      <c r="F600" s="146" t="str">
        <f t="shared" si="14"/>
        <v>-</v>
      </c>
    </row>
    <row r="601" spans="1:6" s="8" customFormat="1">
      <c r="A601" s="143">
        <v>5416</v>
      </c>
      <c r="B601" s="144" t="s">
        <v>2812</v>
      </c>
      <c r="C601" s="317">
        <v>588</v>
      </c>
      <c r="D601" s="147">
        <v>0</v>
      </c>
      <c r="E601" s="147">
        <v>0</v>
      </c>
      <c r="F601" s="146" t="str">
        <f t="shared" si="14"/>
        <v>-</v>
      </c>
    </row>
    <row r="602" spans="1:6" s="8" customFormat="1" ht="24">
      <c r="A602" s="143">
        <v>542</v>
      </c>
      <c r="B602" s="144" t="s">
        <v>3639</v>
      </c>
      <c r="C602" s="317">
        <v>589</v>
      </c>
      <c r="D602" s="145">
        <f>SUM(D603:D605)</f>
        <v>0</v>
      </c>
      <c r="E602" s="145">
        <f>SUM(E603:E605)</f>
        <v>0</v>
      </c>
      <c r="F602" s="146" t="str">
        <f t="shared" si="14"/>
        <v>-</v>
      </c>
    </row>
    <row r="603" spans="1:6" s="8" customFormat="1">
      <c r="A603" s="143">
        <v>5422</v>
      </c>
      <c r="B603" s="144" t="s">
        <v>3024</v>
      </c>
      <c r="C603" s="317">
        <v>590</v>
      </c>
      <c r="D603" s="147">
        <v>0</v>
      </c>
      <c r="E603" s="147">
        <v>0</v>
      </c>
      <c r="F603" s="146" t="str">
        <f t="shared" si="14"/>
        <v>-</v>
      </c>
    </row>
    <row r="604" spans="1:6" s="8" customFormat="1">
      <c r="A604" s="143">
        <v>5423</v>
      </c>
      <c r="B604" s="144" t="s">
        <v>3839</v>
      </c>
      <c r="C604" s="317">
        <v>591</v>
      </c>
      <c r="D604" s="147">
        <v>0</v>
      </c>
      <c r="E604" s="147">
        <v>0</v>
      </c>
      <c r="F604" s="146" t="str">
        <f t="shared" si="14"/>
        <v>-</v>
      </c>
    </row>
    <row r="605" spans="1:6" s="8" customFormat="1">
      <c r="A605" s="143">
        <v>5424</v>
      </c>
      <c r="B605" s="144" t="s">
        <v>3230</v>
      </c>
      <c r="C605" s="317">
        <v>592</v>
      </c>
      <c r="D605" s="147">
        <v>0</v>
      </c>
      <c r="E605" s="147">
        <v>0</v>
      </c>
      <c r="F605" s="146" t="str">
        <f t="shared" si="14"/>
        <v>-</v>
      </c>
    </row>
    <row r="606" spans="1:6" s="8" customFormat="1">
      <c r="A606" s="143">
        <v>543</v>
      </c>
      <c r="B606" s="144" t="s">
        <v>3899</v>
      </c>
      <c r="C606" s="317">
        <v>593</v>
      </c>
      <c r="D606" s="145">
        <f>D607</f>
        <v>0</v>
      </c>
      <c r="E606" s="145">
        <f>E607</f>
        <v>0</v>
      </c>
      <c r="F606" s="146" t="str">
        <f t="shared" si="14"/>
        <v>-</v>
      </c>
    </row>
    <row r="607" spans="1:6" s="8" customFormat="1">
      <c r="A607" s="143">
        <v>5431</v>
      </c>
      <c r="B607" s="144" t="s">
        <v>3793</v>
      </c>
      <c r="C607" s="317">
        <v>594</v>
      </c>
      <c r="D607" s="147">
        <v>0</v>
      </c>
      <c r="E607" s="147">
        <v>0</v>
      </c>
      <c r="F607" s="146" t="str">
        <f t="shared" si="14"/>
        <v>-</v>
      </c>
    </row>
    <row r="608" spans="1:6" s="8" customFormat="1" ht="24">
      <c r="A608" s="143">
        <v>544</v>
      </c>
      <c r="B608" s="144" t="s">
        <v>3662</v>
      </c>
      <c r="C608" s="317">
        <v>595</v>
      </c>
      <c r="D608" s="145">
        <f>SUM(D609:D614)</f>
        <v>0</v>
      </c>
      <c r="E608" s="145">
        <f>SUM(E609:E614)</f>
        <v>0</v>
      </c>
      <c r="F608" s="146" t="str">
        <f t="shared" si="14"/>
        <v>-</v>
      </c>
    </row>
    <row r="609" spans="1:6" s="8" customFormat="1">
      <c r="A609" s="143">
        <v>5443</v>
      </c>
      <c r="B609" s="144" t="s">
        <v>3258</v>
      </c>
      <c r="C609" s="317">
        <v>596</v>
      </c>
      <c r="D609" s="147">
        <v>0</v>
      </c>
      <c r="E609" s="147">
        <v>0</v>
      </c>
      <c r="F609" s="146" t="str">
        <f t="shared" si="14"/>
        <v>-</v>
      </c>
    </row>
    <row r="610" spans="1:6" s="8" customFormat="1">
      <c r="A610" s="143">
        <v>5444</v>
      </c>
      <c r="B610" s="149" t="s">
        <v>3960</v>
      </c>
      <c r="C610" s="317">
        <v>597</v>
      </c>
      <c r="D610" s="147">
        <v>0</v>
      </c>
      <c r="E610" s="147">
        <v>0</v>
      </c>
      <c r="F610" s="146" t="str">
        <f t="shared" si="14"/>
        <v>-</v>
      </c>
    </row>
    <row r="611" spans="1:6" s="8" customFormat="1" ht="24">
      <c r="A611" s="156">
        <v>5445</v>
      </c>
      <c r="B611" s="144" t="s">
        <v>3392</v>
      </c>
      <c r="C611" s="317">
        <v>598</v>
      </c>
      <c r="D611" s="147">
        <v>0</v>
      </c>
      <c r="E611" s="147">
        <v>0</v>
      </c>
      <c r="F611" s="146" t="str">
        <f t="shared" si="14"/>
        <v>-</v>
      </c>
    </row>
    <row r="612" spans="1:6" s="8" customFormat="1">
      <c r="A612" s="143">
        <v>5446</v>
      </c>
      <c r="B612" s="144" t="s">
        <v>2916</v>
      </c>
      <c r="C612" s="317">
        <v>599</v>
      </c>
      <c r="D612" s="147">
        <v>0</v>
      </c>
      <c r="E612" s="147">
        <v>0</v>
      </c>
      <c r="F612" s="146" t="str">
        <f t="shared" si="14"/>
        <v>-</v>
      </c>
    </row>
    <row r="613" spans="1:6" s="8" customFormat="1">
      <c r="A613" s="143">
        <v>5447</v>
      </c>
      <c r="B613" s="144" t="s">
        <v>3754</v>
      </c>
      <c r="C613" s="317">
        <v>600</v>
      </c>
      <c r="D613" s="147">
        <v>0</v>
      </c>
      <c r="E613" s="147">
        <v>0</v>
      </c>
      <c r="F613" s="146" t="str">
        <f t="shared" si="14"/>
        <v>-</v>
      </c>
    </row>
    <row r="614" spans="1:6" s="8" customFormat="1">
      <c r="A614" s="143">
        <v>5448</v>
      </c>
      <c r="B614" s="144" t="s">
        <v>3090</v>
      </c>
      <c r="C614" s="317">
        <v>601</v>
      </c>
      <c r="D614" s="147">
        <v>0</v>
      </c>
      <c r="E614" s="147">
        <v>0</v>
      </c>
      <c r="F614" s="146" t="str">
        <f t="shared" si="14"/>
        <v>-</v>
      </c>
    </row>
    <row r="615" spans="1:6" s="8" customFormat="1" ht="24">
      <c r="A615" s="143">
        <v>545</v>
      </c>
      <c r="B615" s="144" t="s">
        <v>4024</v>
      </c>
      <c r="C615" s="317">
        <v>602</v>
      </c>
      <c r="D615" s="145">
        <f>SUM(D616:D619)</f>
        <v>0</v>
      </c>
      <c r="E615" s="145">
        <f>SUM(E616:E619)</f>
        <v>0</v>
      </c>
      <c r="F615" s="146" t="str">
        <f t="shared" ref="F615:F650" si="15">IF(D615&lt;&gt;0,IF(E615/D615&gt;=100,"&gt;&gt;100",E615/D615*100),"-")</f>
        <v>-</v>
      </c>
    </row>
    <row r="616" spans="1:6" s="8" customFormat="1">
      <c r="A616" s="143">
        <v>5453</v>
      </c>
      <c r="B616" s="149" t="s">
        <v>3925</v>
      </c>
      <c r="C616" s="317">
        <v>603</v>
      </c>
      <c r="D616" s="147">
        <v>0</v>
      </c>
      <c r="E616" s="147">
        <v>0</v>
      </c>
      <c r="F616" s="146" t="str">
        <f t="shared" si="15"/>
        <v>-</v>
      </c>
    </row>
    <row r="617" spans="1:6" s="8" customFormat="1">
      <c r="A617" s="143">
        <v>5454</v>
      </c>
      <c r="B617" s="144" t="s">
        <v>2696</v>
      </c>
      <c r="C617" s="317">
        <v>604</v>
      </c>
      <c r="D617" s="147">
        <v>0</v>
      </c>
      <c r="E617" s="147">
        <v>0</v>
      </c>
      <c r="F617" s="146" t="str">
        <f t="shared" si="15"/>
        <v>-</v>
      </c>
    </row>
    <row r="618" spans="1:6" s="8" customFormat="1">
      <c r="A618" s="143">
        <v>5455</v>
      </c>
      <c r="B618" s="144" t="s">
        <v>3689</v>
      </c>
      <c r="C618" s="317">
        <v>605</v>
      </c>
      <c r="D618" s="147">
        <v>0</v>
      </c>
      <c r="E618" s="147">
        <v>0</v>
      </c>
      <c r="F618" s="146" t="str">
        <f t="shared" si="15"/>
        <v>-</v>
      </c>
    </row>
    <row r="619" spans="1:6" s="8" customFormat="1">
      <c r="A619" s="143">
        <v>5456</v>
      </c>
      <c r="B619" s="144" t="s">
        <v>2707</v>
      </c>
      <c r="C619" s="317">
        <v>606</v>
      </c>
      <c r="D619" s="147">
        <v>0</v>
      </c>
      <c r="E619" s="147">
        <v>0</v>
      </c>
      <c r="F619" s="146" t="str">
        <f t="shared" si="15"/>
        <v>-</v>
      </c>
    </row>
    <row r="620" spans="1:6" s="8" customFormat="1">
      <c r="A620" s="143">
        <v>547</v>
      </c>
      <c r="B620" s="144" t="s">
        <v>3017</v>
      </c>
      <c r="C620" s="317">
        <v>607</v>
      </c>
      <c r="D620" s="145">
        <f>SUM(D621:D627)</f>
        <v>0</v>
      </c>
      <c r="E620" s="145">
        <f>SUM(E621:E627)</f>
        <v>0</v>
      </c>
      <c r="F620" s="146" t="str">
        <f t="shared" si="15"/>
        <v>-</v>
      </c>
    </row>
    <row r="621" spans="1:6" s="8" customFormat="1">
      <c r="A621" s="143">
        <v>5471</v>
      </c>
      <c r="B621" s="144" t="s">
        <v>3550</v>
      </c>
      <c r="C621" s="317">
        <v>608</v>
      </c>
      <c r="D621" s="147">
        <v>0</v>
      </c>
      <c r="E621" s="147">
        <v>0</v>
      </c>
      <c r="F621" s="146" t="str">
        <f t="shared" si="15"/>
        <v>-</v>
      </c>
    </row>
    <row r="622" spans="1:6" s="8" customFormat="1">
      <c r="A622" s="143">
        <v>5472</v>
      </c>
      <c r="B622" s="144" t="s">
        <v>3591</v>
      </c>
      <c r="C622" s="317">
        <v>609</v>
      </c>
      <c r="D622" s="147">
        <v>0</v>
      </c>
      <c r="E622" s="147">
        <v>0</v>
      </c>
      <c r="F622" s="146" t="str">
        <f t="shared" si="15"/>
        <v>-</v>
      </c>
    </row>
    <row r="623" spans="1:6" s="8" customFormat="1">
      <c r="A623" s="143">
        <v>5473</v>
      </c>
      <c r="B623" s="144" t="s">
        <v>3551</v>
      </c>
      <c r="C623" s="317">
        <v>610</v>
      </c>
      <c r="D623" s="147">
        <v>0</v>
      </c>
      <c r="E623" s="147">
        <v>0</v>
      </c>
      <c r="F623" s="146" t="str">
        <f t="shared" si="15"/>
        <v>-</v>
      </c>
    </row>
    <row r="624" spans="1:6" s="8" customFormat="1">
      <c r="A624" s="143">
        <v>5474</v>
      </c>
      <c r="B624" s="144" t="s">
        <v>3569</v>
      </c>
      <c r="C624" s="317">
        <v>611</v>
      </c>
      <c r="D624" s="147">
        <v>0</v>
      </c>
      <c r="E624" s="147">
        <v>0</v>
      </c>
      <c r="F624" s="146" t="str">
        <f t="shared" si="15"/>
        <v>-</v>
      </c>
    </row>
    <row r="625" spans="1:6" s="8" customFormat="1">
      <c r="A625" s="143">
        <v>5475</v>
      </c>
      <c r="B625" s="144" t="s">
        <v>2779</v>
      </c>
      <c r="C625" s="317">
        <v>612</v>
      </c>
      <c r="D625" s="147">
        <v>0</v>
      </c>
      <c r="E625" s="147">
        <v>0</v>
      </c>
      <c r="F625" s="146" t="str">
        <f t="shared" si="15"/>
        <v>-</v>
      </c>
    </row>
    <row r="626" spans="1:6" s="8" customFormat="1" ht="24">
      <c r="A626" s="143">
        <v>5476</v>
      </c>
      <c r="B626" s="144" t="s">
        <v>3970</v>
      </c>
      <c r="C626" s="317">
        <v>613</v>
      </c>
      <c r="D626" s="147">
        <v>0</v>
      </c>
      <c r="E626" s="147">
        <v>0</v>
      </c>
      <c r="F626" s="146" t="str">
        <f t="shared" si="15"/>
        <v>-</v>
      </c>
    </row>
    <row r="627" spans="1:6" s="8" customFormat="1" ht="24">
      <c r="A627" s="143">
        <v>5477</v>
      </c>
      <c r="B627" s="144" t="s">
        <v>4034</v>
      </c>
      <c r="C627" s="317">
        <v>614</v>
      </c>
      <c r="D627" s="147">
        <v>0</v>
      </c>
      <c r="E627" s="147">
        <v>0</v>
      </c>
      <c r="F627" s="146" t="str">
        <f t="shared" si="15"/>
        <v>-</v>
      </c>
    </row>
    <row r="628" spans="1:6" s="8" customFormat="1">
      <c r="A628" s="143">
        <v>55</v>
      </c>
      <c r="B628" s="144" t="s">
        <v>2959</v>
      </c>
      <c r="C628" s="317">
        <v>615</v>
      </c>
      <c r="D628" s="145">
        <f>D629+D632+D635</f>
        <v>0</v>
      </c>
      <c r="E628" s="145">
        <f>E629+E632+E635</f>
        <v>0</v>
      </c>
      <c r="F628" s="146" t="str">
        <f t="shared" si="15"/>
        <v>-</v>
      </c>
    </row>
    <row r="629" spans="1:6" s="8" customFormat="1">
      <c r="A629" s="143">
        <v>551</v>
      </c>
      <c r="B629" s="144" t="s">
        <v>2861</v>
      </c>
      <c r="C629" s="317">
        <v>616</v>
      </c>
      <c r="D629" s="145">
        <f>SUM(D630:D631)</f>
        <v>0</v>
      </c>
      <c r="E629" s="145">
        <f>SUM(E630:E631)</f>
        <v>0</v>
      </c>
      <c r="F629" s="146" t="str">
        <f t="shared" si="15"/>
        <v>-</v>
      </c>
    </row>
    <row r="630" spans="1:6" s="8" customFormat="1">
      <c r="A630" s="143">
        <v>5511</v>
      </c>
      <c r="B630" s="144" t="s">
        <v>2806</v>
      </c>
      <c r="C630" s="317">
        <v>617</v>
      </c>
      <c r="D630" s="147">
        <v>0</v>
      </c>
      <c r="E630" s="147">
        <v>0</v>
      </c>
      <c r="F630" s="146" t="str">
        <f t="shared" si="15"/>
        <v>-</v>
      </c>
    </row>
    <row r="631" spans="1:6" s="8" customFormat="1">
      <c r="A631" s="143">
        <v>5512</v>
      </c>
      <c r="B631" s="144" t="s">
        <v>2857</v>
      </c>
      <c r="C631" s="317">
        <v>618</v>
      </c>
      <c r="D631" s="147">
        <v>0</v>
      </c>
      <c r="E631" s="147">
        <v>0</v>
      </c>
      <c r="F631" s="146" t="str">
        <f t="shared" si="15"/>
        <v>-</v>
      </c>
    </row>
    <row r="632" spans="1:6" s="8" customFormat="1">
      <c r="A632" s="143">
        <v>552</v>
      </c>
      <c r="B632" s="144" t="s">
        <v>2768</v>
      </c>
      <c r="C632" s="317">
        <v>619</v>
      </c>
      <c r="D632" s="145">
        <f>SUM(D633:D634)</f>
        <v>0</v>
      </c>
      <c r="E632" s="145">
        <f>SUM(E633:E634)</f>
        <v>0</v>
      </c>
      <c r="F632" s="146" t="str">
        <f t="shared" si="15"/>
        <v>-</v>
      </c>
    </row>
    <row r="633" spans="1:6" s="8" customFormat="1">
      <c r="A633" s="143">
        <v>5521</v>
      </c>
      <c r="B633" s="144" t="s">
        <v>2670</v>
      </c>
      <c r="C633" s="317">
        <v>620</v>
      </c>
      <c r="D633" s="147">
        <v>0</v>
      </c>
      <c r="E633" s="147">
        <v>0</v>
      </c>
      <c r="F633" s="146" t="str">
        <f t="shared" si="15"/>
        <v>-</v>
      </c>
    </row>
    <row r="634" spans="1:6" s="8" customFormat="1">
      <c r="A634" s="143">
        <v>5522</v>
      </c>
      <c r="B634" s="144" t="s">
        <v>2742</v>
      </c>
      <c r="C634" s="317">
        <v>621</v>
      </c>
      <c r="D634" s="147">
        <v>0</v>
      </c>
      <c r="E634" s="147">
        <v>0</v>
      </c>
      <c r="F634" s="146" t="str">
        <f t="shared" si="15"/>
        <v>-</v>
      </c>
    </row>
    <row r="635" spans="1:6" s="8" customFormat="1">
      <c r="A635" s="143">
        <v>553</v>
      </c>
      <c r="B635" s="144" t="s">
        <v>3014</v>
      </c>
      <c r="C635" s="317">
        <v>622</v>
      </c>
      <c r="D635" s="145">
        <f>SUM(D636:D637)</f>
        <v>0</v>
      </c>
      <c r="E635" s="145">
        <f>SUM(E636:E637)</f>
        <v>0</v>
      </c>
      <c r="F635" s="146" t="str">
        <f t="shared" si="15"/>
        <v>-</v>
      </c>
    </row>
    <row r="636" spans="1:6" s="8" customFormat="1">
      <c r="A636" s="143">
        <v>5531</v>
      </c>
      <c r="B636" s="149" t="s">
        <v>2927</v>
      </c>
      <c r="C636" s="317">
        <v>623</v>
      </c>
      <c r="D636" s="147">
        <v>0</v>
      </c>
      <c r="E636" s="147">
        <v>0</v>
      </c>
      <c r="F636" s="146" t="str">
        <f t="shared" si="15"/>
        <v>-</v>
      </c>
    </row>
    <row r="637" spans="1:6" s="8" customFormat="1">
      <c r="A637" s="143">
        <v>5532</v>
      </c>
      <c r="B637" s="144" t="s">
        <v>2980</v>
      </c>
      <c r="C637" s="317">
        <v>624</v>
      </c>
      <c r="D637" s="147">
        <v>0</v>
      </c>
      <c r="E637" s="147">
        <v>0</v>
      </c>
      <c r="F637" s="146" t="str">
        <f t="shared" si="15"/>
        <v>-</v>
      </c>
    </row>
    <row r="638" spans="1:6" s="8" customFormat="1">
      <c r="A638" s="143" t="s">
        <v>0</v>
      </c>
      <c r="B638" s="144" t="s">
        <v>3608</v>
      </c>
      <c r="C638" s="317">
        <v>625</v>
      </c>
      <c r="D638" s="145">
        <f>IF(D423-D531&gt;=0,D423-D531,0)</f>
        <v>0</v>
      </c>
      <c r="E638" s="145">
        <f>IF(E423-E531&gt;=0,E423-E531,0)</f>
        <v>0</v>
      </c>
      <c r="F638" s="146" t="str">
        <f t="shared" si="15"/>
        <v>-</v>
      </c>
    </row>
    <row r="639" spans="1:6" s="8" customFormat="1">
      <c r="A639" s="143" t="s">
        <v>0</v>
      </c>
      <c r="B639" s="144" t="s">
        <v>2808</v>
      </c>
      <c r="C639" s="317">
        <v>626</v>
      </c>
      <c r="D639" s="145">
        <f>IF(D531-D423&gt;=0,D531-D423,0)</f>
        <v>0</v>
      </c>
      <c r="E639" s="145">
        <f>IF(E531-E423&gt;=0,E531-E423,0)</f>
        <v>0</v>
      </c>
      <c r="F639" s="146" t="str">
        <f t="shared" si="15"/>
        <v>-</v>
      </c>
    </row>
    <row r="640" spans="1:6" s="8" customFormat="1">
      <c r="A640" s="143">
        <v>92213</v>
      </c>
      <c r="B640" s="144" t="s">
        <v>3416</v>
      </c>
      <c r="C640" s="317">
        <v>627</v>
      </c>
      <c r="D640" s="147">
        <v>0</v>
      </c>
      <c r="E640" s="147">
        <v>0</v>
      </c>
      <c r="F640" s="146" t="str">
        <f t="shared" si="15"/>
        <v>-</v>
      </c>
    </row>
    <row r="641" spans="1:6" s="8" customFormat="1">
      <c r="A641" s="143">
        <v>92223</v>
      </c>
      <c r="B641" s="144" t="s">
        <v>2580</v>
      </c>
      <c r="C641" s="317">
        <v>628</v>
      </c>
      <c r="D641" s="147">
        <v>0</v>
      </c>
      <c r="E641" s="147">
        <v>0</v>
      </c>
      <c r="F641" s="146" t="str">
        <f t="shared" si="15"/>
        <v>-</v>
      </c>
    </row>
    <row r="642" spans="1:6" s="8" customFormat="1">
      <c r="A642" s="143" t="s">
        <v>0</v>
      </c>
      <c r="B642" s="144" t="s">
        <v>2338</v>
      </c>
      <c r="C642" s="317">
        <v>629</v>
      </c>
      <c r="D642" s="145">
        <f>D415+D423</f>
        <v>15118495</v>
      </c>
      <c r="E642" s="145">
        <f>E415+E423</f>
        <v>15282963</v>
      </c>
      <c r="F642" s="146">
        <f t="shared" si="15"/>
        <v>101.08785960507312</v>
      </c>
    </row>
    <row r="643" spans="1:6" s="8" customFormat="1">
      <c r="A643" s="143" t="s">
        <v>0</v>
      </c>
      <c r="B643" s="144" t="s">
        <v>2298</v>
      </c>
      <c r="C643" s="317">
        <v>630</v>
      </c>
      <c r="D643" s="145">
        <f>D416+D531</f>
        <v>14966460</v>
      </c>
      <c r="E643" s="145">
        <f>E416+E531</f>
        <v>15064515</v>
      </c>
      <c r="F643" s="146">
        <f t="shared" si="15"/>
        <v>100.65516494882559</v>
      </c>
    </row>
    <row r="644" spans="1:6" s="8" customFormat="1">
      <c r="A644" s="143" t="s">
        <v>0</v>
      </c>
      <c r="B644" s="144" t="s">
        <v>3053</v>
      </c>
      <c r="C644" s="317">
        <v>631</v>
      </c>
      <c r="D644" s="145">
        <f>IF(D642&gt;=D643,D642-D643,0)</f>
        <v>152035</v>
      </c>
      <c r="E644" s="145">
        <f>IF(E642&gt;=E643,E642-E643,0)</f>
        <v>218448</v>
      </c>
      <c r="F644" s="146">
        <f t="shared" si="15"/>
        <v>143.68270464037886</v>
      </c>
    </row>
    <row r="645" spans="1:6" s="8" customFormat="1">
      <c r="A645" s="143" t="s">
        <v>0</v>
      </c>
      <c r="B645" s="144" t="s">
        <v>2382</v>
      </c>
      <c r="C645" s="317">
        <v>632</v>
      </c>
      <c r="D645" s="145">
        <f>IF(D643&gt;=D642,D643-D642,0)</f>
        <v>0</v>
      </c>
      <c r="E645" s="145">
        <f>IF(E643&gt;=E642,E643-E642,0)</f>
        <v>0</v>
      </c>
      <c r="F645" s="146" t="str">
        <f t="shared" si="15"/>
        <v>-</v>
      </c>
    </row>
    <row r="646" spans="1:6" s="8" customFormat="1">
      <c r="A646" s="156" t="s">
        <v>1181</v>
      </c>
      <c r="B646" s="144" t="s">
        <v>3586</v>
      </c>
      <c r="C646" s="317">
        <v>633</v>
      </c>
      <c r="D646" s="145">
        <f>IF(D419-D420+D640-D641&gt;=0,D419-D420+D640-D641,0)</f>
        <v>19888</v>
      </c>
      <c r="E646" s="145">
        <f>IF(E419-E420+E640-E641&gt;=0,E419-E420+E640-E641,0)</f>
        <v>19888</v>
      </c>
      <c r="F646" s="146">
        <f t="shared" si="15"/>
        <v>100</v>
      </c>
    </row>
    <row r="647" spans="1:6" s="8" customFormat="1">
      <c r="A647" s="156" t="s">
        <v>1182</v>
      </c>
      <c r="B647" s="144" t="s">
        <v>2769</v>
      </c>
      <c r="C647" s="317">
        <v>634</v>
      </c>
      <c r="D647" s="145">
        <f>IF(D420-D419+D641-D640&gt;=0,D420-D419+D641-D640,0)</f>
        <v>0</v>
      </c>
      <c r="E647" s="145">
        <f>IF(E420-E419+E641-E640&gt;=0,E420-E419+E641-E640,0)</f>
        <v>0</v>
      </c>
      <c r="F647" s="146" t="str">
        <f t="shared" si="15"/>
        <v>-</v>
      </c>
    </row>
    <row r="648" spans="1:6" s="8" customFormat="1">
      <c r="A648" s="143" t="s">
        <v>0</v>
      </c>
      <c r="B648" s="144" t="s">
        <v>3854</v>
      </c>
      <c r="C648" s="317">
        <v>635</v>
      </c>
      <c r="D648" s="145">
        <f>IF(D644+D646-D645-D647&gt;=0,D644+D646-D645-D647,0)</f>
        <v>171923</v>
      </c>
      <c r="E648" s="145">
        <f>IF(E644+E646-E645-E647&gt;=0,E644+E646-E645-E647,0)</f>
        <v>238336</v>
      </c>
      <c r="F648" s="146">
        <f t="shared" si="15"/>
        <v>138.62950274250682</v>
      </c>
    </row>
    <row r="649" spans="1:6" s="8" customFormat="1">
      <c r="A649" s="143" t="s">
        <v>0</v>
      </c>
      <c r="B649" s="144" t="s">
        <v>3859</v>
      </c>
      <c r="C649" s="317">
        <v>636</v>
      </c>
      <c r="D649" s="145">
        <f>IF(D645+D647-D644-D646&gt;=0,D645+D647-D644-D646,0)</f>
        <v>0</v>
      </c>
      <c r="E649" s="145">
        <f>IF(E645+E647-E644-E646&gt;=0,E645+E647-E644-E646,0)</f>
        <v>0</v>
      </c>
      <c r="F649" s="146" t="str">
        <f t="shared" si="15"/>
        <v>-</v>
      </c>
    </row>
    <row r="650" spans="1:6" s="8" customFormat="1" ht="24">
      <c r="A650" s="152" t="s">
        <v>22</v>
      </c>
      <c r="B650" s="153" t="s">
        <v>4022</v>
      </c>
      <c r="C650" s="320">
        <v>637</v>
      </c>
      <c r="D650" s="154">
        <v>768278</v>
      </c>
      <c r="E650" s="154">
        <v>808228</v>
      </c>
      <c r="F650" s="155">
        <f t="shared" si="15"/>
        <v>105.19994064648475</v>
      </c>
    </row>
    <row r="651" spans="1:6" s="8" customFormat="1" ht="15" customHeight="1">
      <c r="A651" s="418" t="s">
        <v>2562</v>
      </c>
      <c r="B651" s="419"/>
      <c r="C651" s="321"/>
      <c r="D651" s="141"/>
      <c r="E651" s="141"/>
      <c r="F651" s="142"/>
    </row>
    <row r="652" spans="1:6" s="8" customFormat="1">
      <c r="A652" s="143">
        <v>11</v>
      </c>
      <c r="B652" s="144" t="s">
        <v>3584</v>
      </c>
      <c r="C652" s="317">
        <v>638</v>
      </c>
      <c r="D652" s="147">
        <v>874777</v>
      </c>
      <c r="E652" s="147">
        <v>1902032</v>
      </c>
      <c r="F652" s="146">
        <f t="shared" ref="F652:F677" si="16">IF(D652&lt;&gt;0,IF(E652/D652&gt;=100,"&gt;&gt;100",E652/D652*100),"-")</f>
        <v>217.43049943014051</v>
      </c>
    </row>
    <row r="653" spans="1:6" s="8" customFormat="1">
      <c r="A653" s="143" t="s">
        <v>1582</v>
      </c>
      <c r="B653" s="144" t="s">
        <v>3227</v>
      </c>
      <c r="C653" s="317">
        <v>639</v>
      </c>
      <c r="D653" s="147">
        <v>27491343</v>
      </c>
      <c r="E653" s="147">
        <v>24951184</v>
      </c>
      <c r="F653" s="146">
        <f t="shared" si="16"/>
        <v>90.760149476873494</v>
      </c>
    </row>
    <row r="654" spans="1:6" s="8" customFormat="1">
      <c r="A654" s="143" t="s">
        <v>1970</v>
      </c>
      <c r="B654" s="144" t="s">
        <v>3163</v>
      </c>
      <c r="C654" s="317">
        <v>640</v>
      </c>
      <c r="D654" s="147">
        <v>26464089</v>
      </c>
      <c r="E654" s="147">
        <v>25571552</v>
      </c>
      <c r="F654" s="146">
        <f t="shared" si="16"/>
        <v>96.627365483844912</v>
      </c>
    </row>
    <row r="655" spans="1:6" s="8" customFormat="1">
      <c r="A655" s="143">
        <v>11</v>
      </c>
      <c r="B655" s="144" t="s">
        <v>3740</v>
      </c>
      <c r="C655" s="317">
        <v>641</v>
      </c>
      <c r="D655" s="145">
        <f>+D652+D653-D654</f>
        <v>1902031</v>
      </c>
      <c r="E655" s="145">
        <f>+E652+E653-E654</f>
        <v>1281664</v>
      </c>
      <c r="F655" s="148">
        <f t="shared" si="16"/>
        <v>67.383970082506536</v>
      </c>
    </row>
    <row r="656" spans="1:6" s="8" customFormat="1" ht="24">
      <c r="A656" s="143" t="s">
        <v>0</v>
      </c>
      <c r="B656" s="144" t="s">
        <v>4043</v>
      </c>
      <c r="C656" s="317">
        <v>642</v>
      </c>
      <c r="D656" s="147"/>
      <c r="E656" s="147"/>
      <c r="F656" s="146" t="str">
        <f t="shared" si="16"/>
        <v>-</v>
      </c>
    </row>
    <row r="657" spans="1:6" s="8" customFormat="1" ht="24">
      <c r="A657" s="143" t="s">
        <v>0</v>
      </c>
      <c r="B657" s="144" t="s">
        <v>4053</v>
      </c>
      <c r="C657" s="317">
        <v>643</v>
      </c>
      <c r="D657" s="147">
        <v>94</v>
      </c>
      <c r="E657" s="147">
        <v>95</v>
      </c>
      <c r="F657" s="146">
        <f t="shared" si="16"/>
        <v>101.06382978723406</v>
      </c>
    </row>
    <row r="658" spans="1:6" s="8" customFormat="1">
      <c r="A658" s="143" t="s">
        <v>0</v>
      </c>
      <c r="B658" s="144" t="s">
        <v>3724</v>
      </c>
      <c r="C658" s="317">
        <v>644</v>
      </c>
      <c r="D658" s="147"/>
      <c r="E658" s="147"/>
      <c r="F658" s="146" t="str">
        <f t="shared" si="16"/>
        <v>-</v>
      </c>
    </row>
    <row r="659" spans="1:6" s="8" customFormat="1">
      <c r="A659" s="143" t="s">
        <v>0</v>
      </c>
      <c r="B659" s="144" t="s">
        <v>3772</v>
      </c>
      <c r="C659" s="317">
        <v>645</v>
      </c>
      <c r="D659" s="147">
        <v>89</v>
      </c>
      <c r="E659" s="147">
        <v>94</v>
      </c>
      <c r="F659" s="146">
        <f t="shared" si="16"/>
        <v>105.61797752808988</v>
      </c>
    </row>
    <row r="660" spans="1:6" s="8" customFormat="1">
      <c r="A660" s="143" t="s">
        <v>1063</v>
      </c>
      <c r="B660" s="144" t="s">
        <v>3115</v>
      </c>
      <c r="C660" s="317">
        <v>646</v>
      </c>
      <c r="D660" s="147"/>
      <c r="E660" s="147"/>
      <c r="F660" s="146" t="str">
        <f t="shared" si="16"/>
        <v>-</v>
      </c>
    </row>
    <row r="661" spans="1:6" s="8" customFormat="1">
      <c r="A661" s="143">
        <v>61315</v>
      </c>
      <c r="B661" s="144" t="s">
        <v>2899</v>
      </c>
      <c r="C661" s="317">
        <v>647</v>
      </c>
      <c r="D661" s="147">
        <v>0</v>
      </c>
      <c r="E661" s="147">
        <v>0</v>
      </c>
      <c r="F661" s="146" t="str">
        <f t="shared" si="16"/>
        <v>-</v>
      </c>
    </row>
    <row r="662" spans="1:6" s="8" customFormat="1">
      <c r="A662" s="143">
        <v>61451</v>
      </c>
      <c r="B662" s="144" t="s">
        <v>2147</v>
      </c>
      <c r="C662" s="317">
        <v>648</v>
      </c>
      <c r="D662" s="147">
        <v>0</v>
      </c>
      <c r="E662" s="147">
        <v>0</v>
      </c>
      <c r="F662" s="146" t="str">
        <f t="shared" si="16"/>
        <v>-</v>
      </c>
    </row>
    <row r="663" spans="1:6" s="8" customFormat="1">
      <c r="A663" s="143">
        <v>61453</v>
      </c>
      <c r="B663" s="144" t="s">
        <v>2269</v>
      </c>
      <c r="C663" s="317">
        <v>649</v>
      </c>
      <c r="D663" s="147">
        <v>0</v>
      </c>
      <c r="E663" s="147">
        <v>0</v>
      </c>
      <c r="F663" s="146" t="str">
        <f t="shared" si="16"/>
        <v>-</v>
      </c>
    </row>
    <row r="664" spans="1:6" s="8" customFormat="1">
      <c r="A664" s="143">
        <v>63311</v>
      </c>
      <c r="B664" s="144" t="s">
        <v>2905</v>
      </c>
      <c r="C664" s="317">
        <v>650</v>
      </c>
      <c r="D664" s="147">
        <v>0</v>
      </c>
      <c r="E664" s="147">
        <v>0</v>
      </c>
      <c r="F664" s="146" t="str">
        <f t="shared" si="16"/>
        <v>-</v>
      </c>
    </row>
    <row r="665" spans="1:6" s="8" customFormat="1">
      <c r="A665" s="143">
        <v>63312</v>
      </c>
      <c r="B665" s="144" t="s">
        <v>3008</v>
      </c>
      <c r="C665" s="317">
        <v>651</v>
      </c>
      <c r="D665" s="147">
        <v>0</v>
      </c>
      <c r="E665" s="147">
        <v>0</v>
      </c>
      <c r="F665" s="146" t="str">
        <f t="shared" si="16"/>
        <v>-</v>
      </c>
    </row>
    <row r="666" spans="1:6" s="8" customFormat="1">
      <c r="A666" s="143">
        <v>63313</v>
      </c>
      <c r="B666" s="144" t="s">
        <v>2906</v>
      </c>
      <c r="C666" s="317">
        <v>652</v>
      </c>
      <c r="D666" s="147">
        <v>0</v>
      </c>
      <c r="E666" s="147">
        <v>0</v>
      </c>
      <c r="F666" s="146" t="str">
        <f t="shared" si="16"/>
        <v>-</v>
      </c>
    </row>
    <row r="667" spans="1:6" s="8" customFormat="1">
      <c r="A667" s="143">
        <v>63314</v>
      </c>
      <c r="B667" s="144" t="s">
        <v>2941</v>
      </c>
      <c r="C667" s="317">
        <v>653</v>
      </c>
      <c r="D667" s="147">
        <v>0</v>
      </c>
      <c r="E667" s="147">
        <v>0</v>
      </c>
      <c r="F667" s="146" t="str">
        <f t="shared" si="16"/>
        <v>-</v>
      </c>
    </row>
    <row r="668" spans="1:6" s="8" customFormat="1">
      <c r="A668" s="143">
        <v>63321</v>
      </c>
      <c r="B668" s="144" t="s">
        <v>2988</v>
      </c>
      <c r="C668" s="317">
        <v>654</v>
      </c>
      <c r="D668" s="147">
        <v>0</v>
      </c>
      <c r="E668" s="147">
        <v>0</v>
      </c>
      <c r="F668" s="146" t="str">
        <f t="shared" si="16"/>
        <v>-</v>
      </c>
    </row>
    <row r="669" spans="1:6" s="8" customFormat="1">
      <c r="A669" s="143">
        <v>63322</v>
      </c>
      <c r="B669" s="144" t="s">
        <v>3093</v>
      </c>
      <c r="C669" s="317">
        <v>655</v>
      </c>
      <c r="D669" s="147">
        <v>0</v>
      </c>
      <c r="E669" s="147">
        <v>0</v>
      </c>
      <c r="F669" s="146" t="str">
        <f t="shared" si="16"/>
        <v>-</v>
      </c>
    </row>
    <row r="670" spans="1:6" s="8" customFormat="1">
      <c r="A670" s="143">
        <v>63323</v>
      </c>
      <c r="B670" s="144" t="s">
        <v>2989</v>
      </c>
      <c r="C670" s="317">
        <v>656</v>
      </c>
      <c r="D670" s="147">
        <v>0</v>
      </c>
      <c r="E670" s="147">
        <v>0</v>
      </c>
      <c r="F670" s="146" t="str">
        <f t="shared" si="16"/>
        <v>-</v>
      </c>
    </row>
    <row r="671" spans="1:6" s="8" customFormat="1">
      <c r="A671" s="143">
        <v>63324</v>
      </c>
      <c r="B671" s="144" t="s">
        <v>3034</v>
      </c>
      <c r="C671" s="317">
        <v>657</v>
      </c>
      <c r="D671" s="147">
        <v>0</v>
      </c>
      <c r="E671" s="147">
        <v>0</v>
      </c>
      <c r="F671" s="146" t="str">
        <f t="shared" si="16"/>
        <v>-</v>
      </c>
    </row>
    <row r="672" spans="1:6" s="8" customFormat="1">
      <c r="A672" s="143">
        <v>63414</v>
      </c>
      <c r="B672" s="144" t="s">
        <v>3083</v>
      </c>
      <c r="C672" s="317">
        <v>658</v>
      </c>
      <c r="D672" s="147">
        <v>0</v>
      </c>
      <c r="E672" s="147">
        <v>0</v>
      </c>
      <c r="F672" s="146" t="str">
        <f t="shared" si="16"/>
        <v>-</v>
      </c>
    </row>
    <row r="673" spans="1:6" s="8" customFormat="1">
      <c r="A673" s="143">
        <v>63415</v>
      </c>
      <c r="B673" s="144" t="s">
        <v>3741</v>
      </c>
      <c r="C673" s="317">
        <v>659</v>
      </c>
      <c r="D673" s="147">
        <v>0</v>
      </c>
      <c r="E673" s="147">
        <v>0</v>
      </c>
      <c r="F673" s="146" t="str">
        <f t="shared" si="16"/>
        <v>-</v>
      </c>
    </row>
    <row r="674" spans="1:6" s="8" customFormat="1">
      <c r="A674" s="143">
        <v>63416</v>
      </c>
      <c r="B674" s="149" t="s">
        <v>3927</v>
      </c>
      <c r="C674" s="317">
        <v>660</v>
      </c>
      <c r="D674" s="147">
        <v>0</v>
      </c>
      <c r="E674" s="147">
        <v>0</v>
      </c>
      <c r="F674" s="146" t="str">
        <f t="shared" si="16"/>
        <v>-</v>
      </c>
    </row>
    <row r="675" spans="1:6" s="8" customFormat="1">
      <c r="A675" s="143">
        <v>63424</v>
      </c>
      <c r="B675" s="144" t="s">
        <v>3147</v>
      </c>
      <c r="C675" s="317">
        <v>661</v>
      </c>
      <c r="D675" s="147">
        <v>0</v>
      </c>
      <c r="E675" s="147">
        <v>0</v>
      </c>
      <c r="F675" s="146" t="str">
        <f t="shared" si="16"/>
        <v>-</v>
      </c>
    </row>
    <row r="676" spans="1:6" s="8" customFormat="1">
      <c r="A676" s="143">
        <v>63425</v>
      </c>
      <c r="B676" s="144" t="s">
        <v>3776</v>
      </c>
      <c r="C676" s="317">
        <v>662</v>
      </c>
      <c r="D676" s="147">
        <v>0</v>
      </c>
      <c r="E676" s="147">
        <v>0</v>
      </c>
      <c r="F676" s="146" t="str">
        <f t="shared" si="16"/>
        <v>-</v>
      </c>
    </row>
    <row r="677" spans="1:6" s="8" customFormat="1" ht="24">
      <c r="A677" s="143">
        <v>63426</v>
      </c>
      <c r="B677" s="150" t="s">
        <v>3947</v>
      </c>
      <c r="C677" s="317">
        <v>663</v>
      </c>
      <c r="D677" s="147">
        <v>0</v>
      </c>
      <c r="E677" s="147">
        <v>0</v>
      </c>
      <c r="F677" s="146" t="str">
        <f t="shared" si="16"/>
        <v>-</v>
      </c>
    </row>
    <row r="678" spans="1:6" s="8" customFormat="1">
      <c r="A678" s="143">
        <v>63612</v>
      </c>
      <c r="B678" s="150" t="s">
        <v>3833</v>
      </c>
      <c r="C678" s="317">
        <v>664</v>
      </c>
      <c r="D678" s="147">
        <v>0</v>
      </c>
      <c r="E678" s="147">
        <v>0</v>
      </c>
      <c r="F678" s="146"/>
    </row>
    <row r="679" spans="1:6" s="8" customFormat="1">
      <c r="A679" s="143">
        <v>63613</v>
      </c>
      <c r="B679" s="150" t="s">
        <v>3862</v>
      </c>
      <c r="C679" s="317">
        <v>665</v>
      </c>
      <c r="D679" s="147">
        <v>0</v>
      </c>
      <c r="E679" s="147">
        <v>0</v>
      </c>
      <c r="F679" s="146"/>
    </row>
    <row r="680" spans="1:6" s="8" customFormat="1">
      <c r="A680" s="143">
        <v>63622</v>
      </c>
      <c r="B680" s="150" t="s">
        <v>3858</v>
      </c>
      <c r="C680" s="317">
        <v>666</v>
      </c>
      <c r="D680" s="147">
        <v>0</v>
      </c>
      <c r="E680" s="147">
        <v>0</v>
      </c>
      <c r="F680" s="146"/>
    </row>
    <row r="681" spans="1:6" s="8" customFormat="1">
      <c r="A681" s="143">
        <v>63623</v>
      </c>
      <c r="B681" s="149" t="s">
        <v>3886</v>
      </c>
      <c r="C681" s="317">
        <v>667</v>
      </c>
      <c r="D681" s="147">
        <v>0</v>
      </c>
      <c r="E681" s="147">
        <v>0</v>
      </c>
      <c r="F681" s="146"/>
    </row>
    <row r="682" spans="1:6" s="8" customFormat="1">
      <c r="A682" s="143">
        <v>63811</v>
      </c>
      <c r="B682" s="150" t="s">
        <v>3684</v>
      </c>
      <c r="C682" s="317">
        <v>668</v>
      </c>
      <c r="D682" s="147">
        <v>0</v>
      </c>
      <c r="E682" s="147">
        <v>0</v>
      </c>
      <c r="F682" s="146"/>
    </row>
    <row r="683" spans="1:6" s="8" customFormat="1">
      <c r="A683" s="143">
        <v>63812</v>
      </c>
      <c r="B683" s="150" t="s">
        <v>3676</v>
      </c>
      <c r="C683" s="317">
        <v>669</v>
      </c>
      <c r="D683" s="147">
        <v>0</v>
      </c>
      <c r="E683" s="147">
        <v>0</v>
      </c>
      <c r="F683" s="146"/>
    </row>
    <row r="684" spans="1:6" s="8" customFormat="1" ht="24">
      <c r="A684" s="143" t="s">
        <v>565</v>
      </c>
      <c r="B684" s="150" t="s">
        <v>3928</v>
      </c>
      <c r="C684" s="317">
        <v>670</v>
      </c>
      <c r="D684" s="147">
        <v>0</v>
      </c>
      <c r="E684" s="147">
        <v>0</v>
      </c>
      <c r="F684" s="146"/>
    </row>
    <row r="685" spans="1:6" s="8" customFormat="1">
      <c r="A685" s="143" t="s">
        <v>566</v>
      </c>
      <c r="B685" s="150" t="s">
        <v>3810</v>
      </c>
      <c r="C685" s="317">
        <v>671</v>
      </c>
      <c r="D685" s="147">
        <v>0</v>
      </c>
      <c r="E685" s="147">
        <v>0</v>
      </c>
      <c r="F685" s="146"/>
    </row>
    <row r="686" spans="1:6" s="8" customFormat="1">
      <c r="A686" s="143">
        <v>63821</v>
      </c>
      <c r="B686" s="150" t="s">
        <v>3712</v>
      </c>
      <c r="C686" s="317">
        <v>672</v>
      </c>
      <c r="D686" s="147">
        <v>0</v>
      </c>
      <c r="E686" s="147">
        <v>0</v>
      </c>
      <c r="F686" s="146"/>
    </row>
    <row r="687" spans="1:6" s="8" customFormat="1">
      <c r="A687" s="143">
        <v>63822</v>
      </c>
      <c r="B687" s="150" t="s">
        <v>3703</v>
      </c>
      <c r="C687" s="317">
        <v>673</v>
      </c>
      <c r="D687" s="147">
        <v>0</v>
      </c>
      <c r="E687" s="147">
        <v>0</v>
      </c>
      <c r="F687" s="146"/>
    </row>
    <row r="688" spans="1:6" s="8" customFormat="1" ht="24">
      <c r="A688" s="143" t="s">
        <v>567</v>
      </c>
      <c r="B688" s="150" t="s">
        <v>3948</v>
      </c>
      <c r="C688" s="317">
        <v>674</v>
      </c>
      <c r="D688" s="147">
        <v>0</v>
      </c>
      <c r="E688" s="147">
        <v>0</v>
      </c>
      <c r="F688" s="146"/>
    </row>
    <row r="689" spans="1:6" s="8" customFormat="1">
      <c r="A689" s="143" t="s">
        <v>568</v>
      </c>
      <c r="B689" s="150" t="s">
        <v>3837</v>
      </c>
      <c r="C689" s="317">
        <v>675</v>
      </c>
      <c r="D689" s="147">
        <v>0</v>
      </c>
      <c r="E689" s="147">
        <v>0</v>
      </c>
      <c r="F689" s="146"/>
    </row>
    <row r="690" spans="1:6" s="8" customFormat="1">
      <c r="A690" s="143">
        <v>64191</v>
      </c>
      <c r="B690" s="144" t="s">
        <v>2270</v>
      </c>
      <c r="C690" s="317">
        <v>676</v>
      </c>
      <c r="D690" s="147">
        <v>0</v>
      </c>
      <c r="E690" s="147">
        <v>0</v>
      </c>
      <c r="F690" s="146" t="str">
        <f t="shared" ref="F690:F699" si="17">IF(D690&lt;&gt;0,IF(E690/D690&gt;=100,"&gt;&gt;100",E690/D690*100),"-")</f>
        <v>-</v>
      </c>
    </row>
    <row r="691" spans="1:6" s="8" customFormat="1">
      <c r="A691" s="143">
        <v>64371</v>
      </c>
      <c r="B691" s="144" t="s">
        <v>3438</v>
      </c>
      <c r="C691" s="317">
        <v>677</v>
      </c>
      <c r="D691" s="147">
        <v>0</v>
      </c>
      <c r="E691" s="147">
        <v>0</v>
      </c>
      <c r="F691" s="146" t="str">
        <f t="shared" si="17"/>
        <v>-</v>
      </c>
    </row>
    <row r="692" spans="1:6" s="8" customFormat="1">
      <c r="A692" s="143">
        <v>64372</v>
      </c>
      <c r="B692" s="144" t="s">
        <v>3554</v>
      </c>
      <c r="C692" s="317">
        <v>678</v>
      </c>
      <c r="D692" s="147">
        <v>0</v>
      </c>
      <c r="E692" s="147">
        <v>0</v>
      </c>
      <c r="F692" s="146" t="str">
        <f t="shared" si="17"/>
        <v>-</v>
      </c>
    </row>
    <row r="693" spans="1:6" s="8" customFormat="1">
      <c r="A693" s="143">
        <v>64373</v>
      </c>
      <c r="B693" s="144" t="s">
        <v>3485</v>
      </c>
      <c r="C693" s="317">
        <v>679</v>
      </c>
      <c r="D693" s="147">
        <v>0</v>
      </c>
      <c r="E693" s="147">
        <v>0</v>
      </c>
      <c r="F693" s="146" t="str">
        <f t="shared" si="17"/>
        <v>-</v>
      </c>
    </row>
    <row r="694" spans="1:6" s="8" customFormat="1">
      <c r="A694" s="143">
        <v>64374</v>
      </c>
      <c r="B694" s="144" t="s">
        <v>3507</v>
      </c>
      <c r="C694" s="317">
        <v>680</v>
      </c>
      <c r="D694" s="147">
        <v>0</v>
      </c>
      <c r="E694" s="147">
        <v>0</v>
      </c>
      <c r="F694" s="146" t="str">
        <f t="shared" si="17"/>
        <v>-</v>
      </c>
    </row>
    <row r="695" spans="1:6" s="8" customFormat="1">
      <c r="A695" s="143">
        <v>64375</v>
      </c>
      <c r="B695" s="144" t="s">
        <v>2697</v>
      </c>
      <c r="C695" s="317">
        <v>681</v>
      </c>
      <c r="D695" s="147">
        <v>0</v>
      </c>
      <c r="E695" s="147">
        <v>0</v>
      </c>
      <c r="F695" s="146" t="str">
        <f t="shared" si="17"/>
        <v>-</v>
      </c>
    </row>
    <row r="696" spans="1:6" s="8" customFormat="1" ht="24">
      <c r="A696" s="143">
        <v>64376</v>
      </c>
      <c r="B696" s="150" t="s">
        <v>3945</v>
      </c>
      <c r="C696" s="317">
        <v>682</v>
      </c>
      <c r="D696" s="147">
        <v>0</v>
      </c>
      <c r="E696" s="147">
        <v>0</v>
      </c>
      <c r="F696" s="146" t="str">
        <f t="shared" si="17"/>
        <v>-</v>
      </c>
    </row>
    <row r="697" spans="1:6" s="8" customFormat="1" ht="24">
      <c r="A697" s="143">
        <v>64377</v>
      </c>
      <c r="B697" s="144" t="s">
        <v>4025</v>
      </c>
      <c r="C697" s="317">
        <v>683</v>
      </c>
      <c r="D697" s="147">
        <v>0</v>
      </c>
      <c r="E697" s="147">
        <v>0</v>
      </c>
      <c r="F697" s="146" t="str">
        <f t="shared" si="17"/>
        <v>-</v>
      </c>
    </row>
    <row r="698" spans="1:6" s="8" customFormat="1">
      <c r="A698" s="143">
        <v>65264</v>
      </c>
      <c r="B698" s="144" t="s">
        <v>3443</v>
      </c>
      <c r="C698" s="317">
        <v>684</v>
      </c>
      <c r="D698" s="147">
        <v>8272463</v>
      </c>
      <c r="E698" s="147">
        <v>8614072</v>
      </c>
      <c r="F698" s="146">
        <f t="shared" si="17"/>
        <v>104.12947147663279</v>
      </c>
    </row>
    <row r="699" spans="1:6" s="8" customFormat="1">
      <c r="A699" s="143">
        <v>65265</v>
      </c>
      <c r="B699" s="144" t="s">
        <v>2107</v>
      </c>
      <c r="C699" s="317">
        <v>685</v>
      </c>
      <c r="D699" s="147">
        <v>0</v>
      </c>
      <c r="E699" s="147">
        <v>0</v>
      </c>
      <c r="F699" s="146" t="str">
        <f t="shared" si="17"/>
        <v>-</v>
      </c>
    </row>
    <row r="700" spans="1:6" s="8" customFormat="1">
      <c r="A700" s="143" t="s">
        <v>569</v>
      </c>
      <c r="B700" s="144" t="s">
        <v>3633</v>
      </c>
      <c r="C700" s="317">
        <v>686</v>
      </c>
      <c r="D700" s="147">
        <v>12851</v>
      </c>
      <c r="E700" s="147">
        <v>0</v>
      </c>
      <c r="F700" s="146"/>
    </row>
    <row r="701" spans="1:6" s="8" customFormat="1">
      <c r="A701" s="143">
        <v>31214</v>
      </c>
      <c r="B701" s="144" t="s">
        <v>1326</v>
      </c>
      <c r="C701" s="317">
        <v>687</v>
      </c>
      <c r="D701" s="147">
        <v>35130</v>
      </c>
      <c r="E701" s="147">
        <v>64256</v>
      </c>
      <c r="F701" s="146">
        <f>IF(D701&lt;&gt;0,IF(E701/D701&gt;=100,"&gt;&gt;100",E701/D701*100),"-")</f>
        <v>182.90919442072303</v>
      </c>
    </row>
    <row r="702" spans="1:6" s="8" customFormat="1">
      <c r="A702" s="143">
        <v>31215</v>
      </c>
      <c r="B702" s="144" t="s">
        <v>3264</v>
      </c>
      <c r="C702" s="317">
        <v>688</v>
      </c>
      <c r="D702" s="147">
        <v>43920</v>
      </c>
      <c r="E702" s="147">
        <v>44031</v>
      </c>
      <c r="F702" s="146">
        <f>IF(D702&lt;&gt;0,IF(E702/D702&gt;=100,"&gt;&gt;100",E702/D702*100),"-")</f>
        <v>100.25273224043715</v>
      </c>
    </row>
    <row r="703" spans="1:6" s="8" customFormat="1">
      <c r="A703" s="143">
        <v>32121</v>
      </c>
      <c r="B703" s="144" t="s">
        <v>2322</v>
      </c>
      <c r="C703" s="317">
        <v>689</v>
      </c>
      <c r="D703" s="147">
        <v>359304</v>
      </c>
      <c r="E703" s="147">
        <v>404522</v>
      </c>
      <c r="F703" s="146">
        <f>IF(D703&lt;&gt;0,IF(E703/D703&gt;=100,"&gt;&gt;100",E703/D703*100),"-")</f>
        <v>112.58488633580477</v>
      </c>
    </row>
    <row r="704" spans="1:6" s="8" customFormat="1">
      <c r="A704" s="143" t="s">
        <v>501</v>
      </c>
      <c r="B704" s="144" t="s">
        <v>2458</v>
      </c>
      <c r="C704" s="317">
        <v>690</v>
      </c>
      <c r="D704" s="147">
        <v>0</v>
      </c>
      <c r="E704" s="147">
        <v>0</v>
      </c>
      <c r="F704" s="146"/>
    </row>
    <row r="705" spans="1:6" s="8" customFormat="1">
      <c r="A705" s="143" t="s">
        <v>502</v>
      </c>
      <c r="B705" s="144" t="s">
        <v>2656</v>
      </c>
      <c r="C705" s="317">
        <v>691</v>
      </c>
      <c r="D705" s="147">
        <v>42912</v>
      </c>
      <c r="E705" s="147">
        <v>42736</v>
      </c>
      <c r="F705" s="146">
        <f>IF(D705&lt;&gt;0,IF(E705/D705&gt;=100,"&gt;&gt;100",E705/D705*100),"-")</f>
        <v>99.589858314690531</v>
      </c>
    </row>
    <row r="706" spans="1:6" s="8" customFormat="1">
      <c r="A706" s="143" t="s">
        <v>503</v>
      </c>
      <c r="B706" s="144" t="s">
        <v>1720</v>
      </c>
      <c r="C706" s="317">
        <v>692</v>
      </c>
      <c r="D706" s="147">
        <v>0</v>
      </c>
      <c r="E706" s="147">
        <v>0</v>
      </c>
      <c r="F706" s="146" t="str">
        <f>IF(D706&lt;&gt;0,IF(E706/D706&gt;=100,"&gt;&gt;100",E706/D706*100),"-")</f>
        <v>-</v>
      </c>
    </row>
    <row r="707" spans="1:6" s="8" customFormat="1">
      <c r="A707" s="143" t="s">
        <v>504</v>
      </c>
      <c r="B707" s="144" t="s">
        <v>1618</v>
      </c>
      <c r="C707" s="317">
        <v>693</v>
      </c>
      <c r="D707" s="147">
        <v>0</v>
      </c>
      <c r="E707" s="147">
        <v>0</v>
      </c>
      <c r="F707" s="146" t="str">
        <f>IF(D707&lt;&gt;0,IF(E707/D707&gt;=100,"&gt;&gt;100",E707/D707*100),"-")</f>
        <v>-</v>
      </c>
    </row>
    <row r="708" spans="1:6" s="8" customFormat="1">
      <c r="A708" s="143" t="s">
        <v>505</v>
      </c>
      <c r="B708" s="144" t="s">
        <v>2864</v>
      </c>
      <c r="C708" s="317">
        <v>694</v>
      </c>
      <c r="D708" s="147">
        <v>0</v>
      </c>
      <c r="E708" s="147">
        <v>0</v>
      </c>
      <c r="F708" s="146" t="str">
        <f>IF(D708&lt;&gt;0,IF(E708/D708&gt;=100,"&gt;&gt;100",E708/D708*100),"-")</f>
        <v>-</v>
      </c>
    </row>
    <row r="709" spans="1:6" s="8" customFormat="1">
      <c r="A709" s="143" t="s">
        <v>506</v>
      </c>
      <c r="B709" s="144" t="s">
        <v>2029</v>
      </c>
      <c r="C709" s="317">
        <v>695</v>
      </c>
      <c r="D709" s="147">
        <v>0</v>
      </c>
      <c r="E709" s="147">
        <v>0</v>
      </c>
      <c r="F709" s="146"/>
    </row>
    <row r="710" spans="1:6" s="8" customFormat="1">
      <c r="A710" s="143">
        <v>32911</v>
      </c>
      <c r="B710" s="144" t="s">
        <v>3789</v>
      </c>
      <c r="C710" s="317">
        <v>696</v>
      </c>
      <c r="D710" s="147">
        <v>29024</v>
      </c>
      <c r="E710" s="147">
        <v>15885</v>
      </c>
      <c r="F710" s="146">
        <f t="shared" ref="F710:F741" si="18">IF(D710&lt;&gt;0,IF(E710/D710&gt;=100,"&gt;&gt;100",E710/D710*100),"-")</f>
        <v>54.73056780595369</v>
      </c>
    </row>
    <row r="711" spans="1:6" s="8" customFormat="1">
      <c r="A711" s="143" t="s">
        <v>507</v>
      </c>
      <c r="B711" s="144" t="s">
        <v>2063</v>
      </c>
      <c r="C711" s="317">
        <v>697</v>
      </c>
      <c r="D711" s="147">
        <v>4651</v>
      </c>
      <c r="E711" s="147">
        <v>12768</v>
      </c>
      <c r="F711" s="146">
        <f t="shared" si="18"/>
        <v>274.52160825628897</v>
      </c>
    </row>
    <row r="712" spans="1:6" s="8" customFormat="1">
      <c r="A712" s="143">
        <v>34111</v>
      </c>
      <c r="B712" s="144" t="s">
        <v>2424</v>
      </c>
      <c r="C712" s="317">
        <v>698</v>
      </c>
      <c r="D712" s="147">
        <v>0</v>
      </c>
      <c r="E712" s="147">
        <v>0</v>
      </c>
      <c r="F712" s="146" t="str">
        <f t="shared" si="18"/>
        <v>-</v>
      </c>
    </row>
    <row r="713" spans="1:6" s="8" customFormat="1">
      <c r="A713" s="143">
        <v>34112</v>
      </c>
      <c r="B713" s="144" t="s">
        <v>2504</v>
      </c>
      <c r="C713" s="317">
        <v>699</v>
      </c>
      <c r="D713" s="147">
        <v>0</v>
      </c>
      <c r="E713" s="147">
        <v>0</v>
      </c>
      <c r="F713" s="146" t="str">
        <f t="shared" si="18"/>
        <v>-</v>
      </c>
    </row>
    <row r="714" spans="1:6" s="8" customFormat="1">
      <c r="A714" s="143">
        <v>34121</v>
      </c>
      <c r="B714" s="144" t="s">
        <v>3092</v>
      </c>
      <c r="C714" s="317">
        <v>700</v>
      </c>
      <c r="D714" s="147">
        <v>0</v>
      </c>
      <c r="E714" s="147">
        <v>0</v>
      </c>
      <c r="F714" s="146" t="str">
        <f t="shared" si="18"/>
        <v>-</v>
      </c>
    </row>
    <row r="715" spans="1:6" s="8" customFormat="1">
      <c r="A715" s="143">
        <v>34122</v>
      </c>
      <c r="B715" s="144" t="s">
        <v>2395</v>
      </c>
      <c r="C715" s="317">
        <v>701</v>
      </c>
      <c r="D715" s="147">
        <v>0</v>
      </c>
      <c r="E715" s="147">
        <v>0</v>
      </c>
      <c r="F715" s="146" t="str">
        <f t="shared" si="18"/>
        <v>-</v>
      </c>
    </row>
    <row r="716" spans="1:6" s="8" customFormat="1">
      <c r="A716" s="143">
        <v>34131</v>
      </c>
      <c r="B716" s="144" t="s">
        <v>2222</v>
      </c>
      <c r="C716" s="317">
        <v>702</v>
      </c>
      <c r="D716" s="147">
        <v>0</v>
      </c>
      <c r="E716" s="147">
        <v>0</v>
      </c>
      <c r="F716" s="146" t="str">
        <f t="shared" si="18"/>
        <v>-</v>
      </c>
    </row>
    <row r="717" spans="1:6" s="8" customFormat="1">
      <c r="A717" s="143">
        <v>34132</v>
      </c>
      <c r="B717" s="144" t="s">
        <v>2343</v>
      </c>
      <c r="C717" s="317">
        <v>703</v>
      </c>
      <c r="D717" s="147">
        <v>0</v>
      </c>
      <c r="E717" s="147">
        <v>0</v>
      </c>
      <c r="F717" s="146" t="str">
        <f t="shared" si="18"/>
        <v>-</v>
      </c>
    </row>
    <row r="718" spans="1:6" s="8" customFormat="1">
      <c r="A718" s="143">
        <v>34191</v>
      </c>
      <c r="B718" s="144" t="s">
        <v>2464</v>
      </c>
      <c r="C718" s="317">
        <v>704</v>
      </c>
      <c r="D718" s="147">
        <v>0</v>
      </c>
      <c r="E718" s="147">
        <v>0</v>
      </c>
      <c r="F718" s="146" t="str">
        <f t="shared" si="18"/>
        <v>-</v>
      </c>
    </row>
    <row r="719" spans="1:6" s="8" customFormat="1">
      <c r="A719" s="143">
        <v>34192</v>
      </c>
      <c r="B719" s="144" t="s">
        <v>2540</v>
      </c>
      <c r="C719" s="317">
        <v>705</v>
      </c>
      <c r="D719" s="147">
        <v>0</v>
      </c>
      <c r="E719" s="147">
        <v>0</v>
      </c>
      <c r="F719" s="146" t="str">
        <f t="shared" si="18"/>
        <v>-</v>
      </c>
    </row>
    <row r="720" spans="1:6" s="8" customFormat="1">
      <c r="A720" s="143">
        <v>34213</v>
      </c>
      <c r="B720" s="144" t="s">
        <v>3517</v>
      </c>
      <c r="C720" s="317">
        <v>706</v>
      </c>
      <c r="D720" s="147">
        <v>0</v>
      </c>
      <c r="E720" s="147">
        <v>0</v>
      </c>
      <c r="F720" s="146" t="str">
        <f t="shared" si="18"/>
        <v>-</v>
      </c>
    </row>
    <row r="721" spans="1:6" s="8" customFormat="1">
      <c r="A721" s="143">
        <v>34214</v>
      </c>
      <c r="B721" s="144" t="s">
        <v>2828</v>
      </c>
      <c r="C721" s="317">
        <v>707</v>
      </c>
      <c r="D721" s="147">
        <v>0</v>
      </c>
      <c r="E721" s="147">
        <v>0</v>
      </c>
      <c r="F721" s="146" t="str">
        <f t="shared" si="18"/>
        <v>-</v>
      </c>
    </row>
    <row r="722" spans="1:6" s="8" customFormat="1">
      <c r="A722" s="143">
        <v>34215</v>
      </c>
      <c r="B722" s="144" t="s">
        <v>2578</v>
      </c>
      <c r="C722" s="317">
        <v>708</v>
      </c>
      <c r="D722" s="147">
        <v>0</v>
      </c>
      <c r="E722" s="147">
        <v>0</v>
      </c>
      <c r="F722" s="146" t="str">
        <f t="shared" si="18"/>
        <v>-</v>
      </c>
    </row>
    <row r="723" spans="1:6" s="8" customFormat="1">
      <c r="A723" s="143">
        <v>34216</v>
      </c>
      <c r="B723" s="144" t="s">
        <v>2671</v>
      </c>
      <c r="C723" s="317">
        <v>709</v>
      </c>
      <c r="D723" s="147">
        <v>0</v>
      </c>
      <c r="E723" s="147">
        <v>0</v>
      </c>
      <c r="F723" s="146" t="str">
        <f t="shared" si="18"/>
        <v>-</v>
      </c>
    </row>
    <row r="724" spans="1:6" s="8" customFormat="1">
      <c r="A724" s="143">
        <v>34222</v>
      </c>
      <c r="B724" s="144" t="s">
        <v>2881</v>
      </c>
      <c r="C724" s="317">
        <v>710</v>
      </c>
      <c r="D724" s="147">
        <v>0</v>
      </c>
      <c r="E724" s="147">
        <v>0</v>
      </c>
      <c r="F724" s="146" t="str">
        <f t="shared" si="18"/>
        <v>-</v>
      </c>
    </row>
    <row r="725" spans="1:6" s="8" customFormat="1">
      <c r="A725" s="143">
        <v>34223</v>
      </c>
      <c r="B725" s="144" t="s">
        <v>3728</v>
      </c>
      <c r="C725" s="317">
        <v>711</v>
      </c>
      <c r="D725" s="147">
        <v>0</v>
      </c>
      <c r="E725" s="147">
        <v>0</v>
      </c>
      <c r="F725" s="146" t="str">
        <f t="shared" si="18"/>
        <v>-</v>
      </c>
    </row>
    <row r="726" spans="1:6" s="8" customFormat="1">
      <c r="A726" s="143">
        <v>34224</v>
      </c>
      <c r="B726" s="144" t="s">
        <v>3088</v>
      </c>
      <c r="C726" s="317">
        <v>712</v>
      </c>
      <c r="D726" s="147">
        <v>0</v>
      </c>
      <c r="E726" s="147">
        <v>0</v>
      </c>
      <c r="F726" s="146" t="str">
        <f t="shared" si="18"/>
        <v>-</v>
      </c>
    </row>
    <row r="727" spans="1:6" s="8" customFormat="1">
      <c r="A727" s="143">
        <v>34233</v>
      </c>
      <c r="B727" s="144" t="s">
        <v>3109</v>
      </c>
      <c r="C727" s="317">
        <v>713</v>
      </c>
      <c r="D727" s="147">
        <v>0</v>
      </c>
      <c r="E727" s="147">
        <v>0</v>
      </c>
      <c r="F727" s="146" t="str">
        <f t="shared" si="18"/>
        <v>-</v>
      </c>
    </row>
    <row r="728" spans="1:6" s="8" customFormat="1">
      <c r="A728" s="143">
        <v>34234</v>
      </c>
      <c r="B728" s="149" t="s">
        <v>3885</v>
      </c>
      <c r="C728" s="317">
        <v>714</v>
      </c>
      <c r="D728" s="147">
        <v>0</v>
      </c>
      <c r="E728" s="147">
        <v>0</v>
      </c>
      <c r="F728" s="146" t="str">
        <f t="shared" si="18"/>
        <v>-</v>
      </c>
    </row>
    <row r="729" spans="1:6" s="8" customFormat="1" ht="24">
      <c r="A729" s="143">
        <v>34235</v>
      </c>
      <c r="B729" s="150" t="s">
        <v>3285</v>
      </c>
      <c r="C729" s="317">
        <v>715</v>
      </c>
      <c r="D729" s="147">
        <v>0</v>
      </c>
      <c r="E729" s="147">
        <v>0</v>
      </c>
      <c r="F729" s="146" t="str">
        <f t="shared" si="18"/>
        <v>-</v>
      </c>
    </row>
    <row r="730" spans="1:6" s="8" customFormat="1">
      <c r="A730" s="143">
        <v>34236</v>
      </c>
      <c r="B730" s="144" t="s">
        <v>2807</v>
      </c>
      <c r="C730" s="317">
        <v>716</v>
      </c>
      <c r="D730" s="147">
        <v>0</v>
      </c>
      <c r="E730" s="147">
        <v>0</v>
      </c>
      <c r="F730" s="146" t="str">
        <f t="shared" si="18"/>
        <v>-</v>
      </c>
    </row>
    <row r="731" spans="1:6" s="8" customFormat="1">
      <c r="A731" s="143">
        <v>34237</v>
      </c>
      <c r="B731" s="144" t="s">
        <v>3645</v>
      </c>
      <c r="C731" s="317">
        <v>717</v>
      </c>
      <c r="D731" s="147">
        <v>0</v>
      </c>
      <c r="E731" s="147">
        <v>0</v>
      </c>
      <c r="F731" s="146" t="str">
        <f t="shared" si="18"/>
        <v>-</v>
      </c>
    </row>
    <row r="732" spans="1:6" s="8" customFormat="1">
      <c r="A732" s="143">
        <v>34238</v>
      </c>
      <c r="B732" s="144" t="s">
        <v>2960</v>
      </c>
      <c r="C732" s="317">
        <v>718</v>
      </c>
      <c r="D732" s="147">
        <v>0</v>
      </c>
      <c r="E732" s="147">
        <v>0</v>
      </c>
      <c r="F732" s="146" t="str">
        <f t="shared" si="18"/>
        <v>-</v>
      </c>
    </row>
    <row r="733" spans="1:6" s="8" customFormat="1">
      <c r="A733" s="143">
        <v>34273</v>
      </c>
      <c r="B733" s="144" t="s">
        <v>3849</v>
      </c>
      <c r="C733" s="317">
        <v>719</v>
      </c>
      <c r="D733" s="147">
        <v>0</v>
      </c>
      <c r="E733" s="147">
        <v>0</v>
      </c>
      <c r="F733" s="146" t="str">
        <f t="shared" si="18"/>
        <v>-</v>
      </c>
    </row>
    <row r="734" spans="1:6" s="8" customFormat="1">
      <c r="A734" s="143">
        <v>34274</v>
      </c>
      <c r="B734" s="144" t="s">
        <v>2541</v>
      </c>
      <c r="C734" s="317">
        <v>720</v>
      </c>
      <c r="D734" s="147">
        <v>0</v>
      </c>
      <c r="E734" s="147">
        <v>0</v>
      </c>
      <c r="F734" s="146" t="str">
        <f t="shared" si="18"/>
        <v>-</v>
      </c>
    </row>
    <row r="735" spans="1:6" s="8" customFormat="1">
      <c r="A735" s="143">
        <v>34275</v>
      </c>
      <c r="B735" s="144" t="s">
        <v>3589</v>
      </c>
      <c r="C735" s="317">
        <v>721</v>
      </c>
      <c r="D735" s="147">
        <v>0</v>
      </c>
      <c r="E735" s="147">
        <v>0</v>
      </c>
      <c r="F735" s="146" t="str">
        <f t="shared" si="18"/>
        <v>-</v>
      </c>
    </row>
    <row r="736" spans="1:6" s="8" customFormat="1">
      <c r="A736" s="143">
        <v>34281</v>
      </c>
      <c r="B736" s="144" t="s">
        <v>3338</v>
      </c>
      <c r="C736" s="317">
        <v>722</v>
      </c>
      <c r="D736" s="147">
        <v>0</v>
      </c>
      <c r="E736" s="147">
        <v>0</v>
      </c>
      <c r="F736" s="146" t="str">
        <f t="shared" si="18"/>
        <v>-</v>
      </c>
    </row>
    <row r="737" spans="1:6" s="8" customFormat="1">
      <c r="A737" s="143">
        <v>34282</v>
      </c>
      <c r="B737" s="144" t="s">
        <v>3433</v>
      </c>
      <c r="C737" s="317">
        <v>723</v>
      </c>
      <c r="D737" s="147">
        <v>0</v>
      </c>
      <c r="E737" s="147">
        <v>0</v>
      </c>
      <c r="F737" s="146" t="str">
        <f t="shared" si="18"/>
        <v>-</v>
      </c>
    </row>
    <row r="738" spans="1:6" s="8" customFormat="1">
      <c r="A738" s="143">
        <v>34283</v>
      </c>
      <c r="B738" s="144" t="s">
        <v>3339</v>
      </c>
      <c r="C738" s="317">
        <v>724</v>
      </c>
      <c r="D738" s="147">
        <v>0</v>
      </c>
      <c r="E738" s="147">
        <v>0</v>
      </c>
      <c r="F738" s="146" t="str">
        <f t="shared" si="18"/>
        <v>-</v>
      </c>
    </row>
    <row r="739" spans="1:6" s="8" customFormat="1">
      <c r="A739" s="143">
        <v>34284</v>
      </c>
      <c r="B739" s="144" t="s">
        <v>3377</v>
      </c>
      <c r="C739" s="317">
        <v>725</v>
      </c>
      <c r="D739" s="147">
        <v>0</v>
      </c>
      <c r="E739" s="147">
        <v>0</v>
      </c>
      <c r="F739" s="146" t="str">
        <f t="shared" si="18"/>
        <v>-</v>
      </c>
    </row>
    <row r="740" spans="1:6" s="8" customFormat="1">
      <c r="A740" s="143">
        <v>34285</v>
      </c>
      <c r="B740" s="144" t="s">
        <v>2618</v>
      </c>
      <c r="C740" s="317">
        <v>726</v>
      </c>
      <c r="D740" s="147">
        <v>0</v>
      </c>
      <c r="E740" s="147">
        <v>0</v>
      </c>
      <c r="F740" s="146" t="str">
        <f t="shared" si="18"/>
        <v>-</v>
      </c>
    </row>
    <row r="741" spans="1:6" s="8" customFormat="1">
      <c r="A741" s="143">
        <v>34286</v>
      </c>
      <c r="B741" s="149" t="s">
        <v>3894</v>
      </c>
      <c r="C741" s="317">
        <v>727</v>
      </c>
      <c r="D741" s="147">
        <v>0</v>
      </c>
      <c r="E741" s="147">
        <v>0</v>
      </c>
      <c r="F741" s="146" t="str">
        <f t="shared" si="18"/>
        <v>-</v>
      </c>
    </row>
    <row r="742" spans="1:6" s="8" customFormat="1" ht="24">
      <c r="A742" s="143">
        <v>34287</v>
      </c>
      <c r="B742" s="144" t="s">
        <v>4006</v>
      </c>
      <c r="C742" s="317">
        <v>728</v>
      </c>
      <c r="D742" s="147">
        <v>0</v>
      </c>
      <c r="E742" s="147">
        <v>0</v>
      </c>
      <c r="F742" s="146" t="str">
        <f t="shared" ref="F742:F773" si="19">IF(D742&lt;&gt;0,IF(E742/D742&gt;=100,"&gt;&gt;100",E742/D742*100),"-")</f>
        <v>-</v>
      </c>
    </row>
    <row r="743" spans="1:6" s="8" customFormat="1">
      <c r="A743" s="143">
        <v>34341</v>
      </c>
      <c r="B743" s="144" t="s">
        <v>2260</v>
      </c>
      <c r="C743" s="317">
        <v>729</v>
      </c>
      <c r="D743" s="147">
        <v>0</v>
      </c>
      <c r="E743" s="147">
        <v>0</v>
      </c>
      <c r="F743" s="146" t="str">
        <f t="shared" si="19"/>
        <v>-</v>
      </c>
    </row>
    <row r="744" spans="1:6" s="8" customFormat="1">
      <c r="A744" s="143">
        <v>35231</v>
      </c>
      <c r="B744" s="144" t="s">
        <v>2068</v>
      </c>
      <c r="C744" s="317">
        <v>730</v>
      </c>
      <c r="D744" s="147">
        <v>0</v>
      </c>
      <c r="E744" s="147">
        <v>0</v>
      </c>
      <c r="F744" s="146" t="str">
        <f t="shared" si="19"/>
        <v>-</v>
      </c>
    </row>
    <row r="745" spans="1:6" s="8" customFormat="1">
      <c r="A745" s="143">
        <v>35232</v>
      </c>
      <c r="B745" s="144" t="s">
        <v>1888</v>
      </c>
      <c r="C745" s="317">
        <v>731</v>
      </c>
      <c r="D745" s="147">
        <v>0</v>
      </c>
      <c r="E745" s="147">
        <v>0</v>
      </c>
      <c r="F745" s="146" t="str">
        <f t="shared" si="19"/>
        <v>-</v>
      </c>
    </row>
    <row r="746" spans="1:6" s="8" customFormat="1">
      <c r="A746" s="143">
        <v>36313</v>
      </c>
      <c r="B746" s="144" t="s">
        <v>2824</v>
      </c>
      <c r="C746" s="317">
        <v>732</v>
      </c>
      <c r="D746" s="147">
        <v>0</v>
      </c>
      <c r="E746" s="147">
        <v>0</v>
      </c>
      <c r="F746" s="146" t="str">
        <f t="shared" si="19"/>
        <v>-</v>
      </c>
    </row>
    <row r="747" spans="1:6" s="8" customFormat="1">
      <c r="A747" s="143">
        <v>36314</v>
      </c>
      <c r="B747" s="144" t="s">
        <v>2976</v>
      </c>
      <c r="C747" s="317">
        <v>733</v>
      </c>
      <c r="D747" s="147">
        <v>0</v>
      </c>
      <c r="E747" s="147">
        <v>0</v>
      </c>
      <c r="F747" s="146" t="str">
        <f t="shared" si="19"/>
        <v>-</v>
      </c>
    </row>
    <row r="748" spans="1:6" s="8" customFormat="1">
      <c r="A748" s="143">
        <v>36315</v>
      </c>
      <c r="B748" s="144" t="s">
        <v>2874</v>
      </c>
      <c r="C748" s="317">
        <v>734</v>
      </c>
      <c r="D748" s="147">
        <v>0</v>
      </c>
      <c r="E748" s="147">
        <v>0</v>
      </c>
      <c r="F748" s="146" t="str">
        <f t="shared" si="19"/>
        <v>-</v>
      </c>
    </row>
    <row r="749" spans="1:6" s="8" customFormat="1">
      <c r="A749" s="143">
        <v>36316</v>
      </c>
      <c r="B749" s="144" t="s">
        <v>2907</v>
      </c>
      <c r="C749" s="317">
        <v>735</v>
      </c>
      <c r="D749" s="147">
        <v>0</v>
      </c>
      <c r="E749" s="147">
        <v>0</v>
      </c>
      <c r="F749" s="146" t="str">
        <f t="shared" si="19"/>
        <v>-</v>
      </c>
    </row>
    <row r="750" spans="1:6" s="8" customFormat="1">
      <c r="A750" s="143">
        <v>36317</v>
      </c>
      <c r="B750" s="144" t="s">
        <v>2940</v>
      </c>
      <c r="C750" s="317">
        <v>736</v>
      </c>
      <c r="D750" s="147">
        <v>0</v>
      </c>
      <c r="E750" s="147">
        <v>0</v>
      </c>
      <c r="F750" s="146" t="str">
        <f t="shared" si="19"/>
        <v>-</v>
      </c>
    </row>
    <row r="751" spans="1:6" s="8" customFormat="1">
      <c r="A751" s="143">
        <v>36318</v>
      </c>
      <c r="B751" s="144" t="s">
        <v>3725</v>
      </c>
      <c r="C751" s="317">
        <v>737</v>
      </c>
      <c r="D751" s="147">
        <v>0</v>
      </c>
      <c r="E751" s="147">
        <v>0</v>
      </c>
      <c r="F751" s="146" t="str">
        <f t="shared" si="19"/>
        <v>-</v>
      </c>
    </row>
    <row r="752" spans="1:6" s="8" customFormat="1">
      <c r="A752" s="143">
        <v>36319</v>
      </c>
      <c r="B752" s="149" t="s">
        <v>3920</v>
      </c>
      <c r="C752" s="317">
        <v>738</v>
      </c>
      <c r="D752" s="147">
        <v>0</v>
      </c>
      <c r="E752" s="147">
        <v>0</v>
      </c>
      <c r="F752" s="146" t="str">
        <f t="shared" si="19"/>
        <v>-</v>
      </c>
    </row>
    <row r="753" spans="1:6" s="8" customFormat="1">
      <c r="A753" s="143">
        <v>36323</v>
      </c>
      <c r="B753" s="144" t="s">
        <v>2891</v>
      </c>
      <c r="C753" s="317">
        <v>739</v>
      </c>
      <c r="D753" s="147">
        <v>0</v>
      </c>
      <c r="E753" s="147">
        <v>0</v>
      </c>
      <c r="F753" s="146" t="str">
        <f t="shared" si="19"/>
        <v>-</v>
      </c>
    </row>
    <row r="754" spans="1:6" s="8" customFormat="1">
      <c r="A754" s="143">
        <v>36324</v>
      </c>
      <c r="B754" s="144" t="s">
        <v>3071</v>
      </c>
      <c r="C754" s="317">
        <v>740</v>
      </c>
      <c r="D754" s="147">
        <v>0</v>
      </c>
      <c r="E754" s="147">
        <v>0</v>
      </c>
      <c r="F754" s="146" t="str">
        <f t="shared" si="19"/>
        <v>-</v>
      </c>
    </row>
    <row r="755" spans="1:6" s="8" customFormat="1">
      <c r="A755" s="143">
        <v>36325</v>
      </c>
      <c r="B755" s="144" t="s">
        <v>2967</v>
      </c>
      <c r="C755" s="317">
        <v>741</v>
      </c>
      <c r="D755" s="147">
        <v>0</v>
      </c>
      <c r="E755" s="147">
        <v>0</v>
      </c>
      <c r="F755" s="146" t="str">
        <f t="shared" si="19"/>
        <v>-</v>
      </c>
    </row>
    <row r="756" spans="1:6" s="8" customFormat="1">
      <c r="A756" s="143">
        <v>36326</v>
      </c>
      <c r="B756" s="144" t="s">
        <v>2990</v>
      </c>
      <c r="C756" s="317">
        <v>742</v>
      </c>
      <c r="D756" s="147">
        <v>0</v>
      </c>
      <c r="E756" s="147">
        <v>0</v>
      </c>
      <c r="F756" s="146" t="str">
        <f t="shared" si="19"/>
        <v>-</v>
      </c>
    </row>
    <row r="757" spans="1:6" s="8" customFormat="1">
      <c r="A757" s="143">
        <v>36327</v>
      </c>
      <c r="B757" s="144" t="s">
        <v>3033</v>
      </c>
      <c r="C757" s="317">
        <v>743</v>
      </c>
      <c r="D757" s="147">
        <v>0</v>
      </c>
      <c r="E757" s="147">
        <v>0</v>
      </c>
      <c r="F757" s="146" t="str">
        <f t="shared" si="19"/>
        <v>-</v>
      </c>
    </row>
    <row r="758" spans="1:6" s="8" customFormat="1">
      <c r="A758" s="143">
        <v>36328</v>
      </c>
      <c r="B758" s="144" t="s">
        <v>3763</v>
      </c>
      <c r="C758" s="317">
        <v>744</v>
      </c>
      <c r="D758" s="147">
        <v>0</v>
      </c>
      <c r="E758" s="147">
        <v>0</v>
      </c>
      <c r="F758" s="146" t="str">
        <f t="shared" si="19"/>
        <v>-</v>
      </c>
    </row>
    <row r="759" spans="1:6" s="8" customFormat="1" ht="24">
      <c r="A759" s="143">
        <v>36329</v>
      </c>
      <c r="B759" s="150" t="s">
        <v>3943</v>
      </c>
      <c r="C759" s="317">
        <v>745</v>
      </c>
      <c r="D759" s="147">
        <v>0</v>
      </c>
      <c r="E759" s="147">
        <v>0</v>
      </c>
      <c r="F759" s="146" t="str">
        <f t="shared" si="19"/>
        <v>-</v>
      </c>
    </row>
    <row r="760" spans="1:6" s="8" customFormat="1" ht="24">
      <c r="A760" s="143" t="s">
        <v>508</v>
      </c>
      <c r="B760" s="144" t="s">
        <v>3938</v>
      </c>
      <c r="C760" s="317">
        <v>746</v>
      </c>
      <c r="D760" s="147">
        <v>0</v>
      </c>
      <c r="E760" s="147">
        <v>0</v>
      </c>
      <c r="F760" s="146" t="str">
        <f t="shared" si="19"/>
        <v>-</v>
      </c>
    </row>
    <row r="761" spans="1:6" s="8" customFormat="1" ht="24">
      <c r="A761" s="143" t="s">
        <v>509</v>
      </c>
      <c r="B761" s="144" t="s">
        <v>3964</v>
      </c>
      <c r="C761" s="317">
        <v>747</v>
      </c>
      <c r="D761" s="147">
        <v>0</v>
      </c>
      <c r="E761" s="147">
        <v>0</v>
      </c>
      <c r="F761" s="146" t="str">
        <f t="shared" si="19"/>
        <v>-</v>
      </c>
    </row>
    <row r="762" spans="1:6" s="8" customFormat="1" ht="24">
      <c r="A762" s="143" t="s">
        <v>510</v>
      </c>
      <c r="B762" s="144" t="s">
        <v>3939</v>
      </c>
      <c r="C762" s="317">
        <v>748</v>
      </c>
      <c r="D762" s="147">
        <v>0</v>
      </c>
      <c r="E762" s="147">
        <v>0</v>
      </c>
      <c r="F762" s="146" t="str">
        <f t="shared" si="19"/>
        <v>-</v>
      </c>
    </row>
    <row r="763" spans="1:6" s="8" customFormat="1" ht="24">
      <c r="A763" s="143" t="s">
        <v>511</v>
      </c>
      <c r="B763" s="144" t="s">
        <v>3946</v>
      </c>
      <c r="C763" s="317">
        <v>749</v>
      </c>
      <c r="D763" s="147">
        <v>0</v>
      </c>
      <c r="E763" s="147">
        <v>0</v>
      </c>
      <c r="F763" s="146" t="str">
        <f t="shared" si="19"/>
        <v>-</v>
      </c>
    </row>
    <row r="764" spans="1:6" s="8" customFormat="1">
      <c r="A764" s="143" t="s">
        <v>512</v>
      </c>
      <c r="B764" s="144" t="s">
        <v>3710</v>
      </c>
      <c r="C764" s="317">
        <v>750</v>
      </c>
      <c r="D764" s="147">
        <v>0</v>
      </c>
      <c r="E764" s="147">
        <v>0</v>
      </c>
      <c r="F764" s="146" t="str">
        <f t="shared" si="19"/>
        <v>-</v>
      </c>
    </row>
    <row r="765" spans="1:6" s="8" customFormat="1">
      <c r="A765" s="143" t="s">
        <v>513</v>
      </c>
      <c r="B765" s="144" t="s">
        <v>3675</v>
      </c>
      <c r="C765" s="317">
        <v>751</v>
      </c>
      <c r="D765" s="147">
        <v>0</v>
      </c>
      <c r="E765" s="147">
        <v>0</v>
      </c>
      <c r="F765" s="146" t="str">
        <f t="shared" si="19"/>
        <v>-</v>
      </c>
    </row>
    <row r="766" spans="1:6" s="8" customFormat="1">
      <c r="A766" s="143" t="s">
        <v>514</v>
      </c>
      <c r="B766" s="144" t="s">
        <v>3685</v>
      </c>
      <c r="C766" s="317">
        <v>752</v>
      </c>
      <c r="D766" s="147">
        <v>0</v>
      </c>
      <c r="E766" s="147">
        <v>0</v>
      </c>
      <c r="F766" s="146" t="str">
        <f t="shared" si="19"/>
        <v>-</v>
      </c>
    </row>
    <row r="767" spans="1:6" s="8" customFormat="1" ht="24">
      <c r="A767" s="143" t="s">
        <v>515</v>
      </c>
      <c r="B767" s="144" t="s">
        <v>3978</v>
      </c>
      <c r="C767" s="317">
        <v>753</v>
      </c>
      <c r="D767" s="147">
        <v>0</v>
      </c>
      <c r="E767" s="147">
        <v>0</v>
      </c>
      <c r="F767" s="146" t="str">
        <f t="shared" si="19"/>
        <v>-</v>
      </c>
    </row>
    <row r="768" spans="1:6" s="8" customFormat="1" ht="24">
      <c r="A768" s="143" t="s">
        <v>516</v>
      </c>
      <c r="B768" s="144" t="s">
        <v>4065</v>
      </c>
      <c r="C768" s="317">
        <v>754</v>
      </c>
      <c r="D768" s="147">
        <v>0</v>
      </c>
      <c r="E768" s="147">
        <v>0</v>
      </c>
      <c r="F768" s="146" t="str">
        <f t="shared" si="19"/>
        <v>-</v>
      </c>
    </row>
    <row r="769" spans="1:6" s="8" customFormat="1" ht="24">
      <c r="A769" s="143" t="s">
        <v>517</v>
      </c>
      <c r="B769" s="144" t="s">
        <v>3953</v>
      </c>
      <c r="C769" s="317">
        <v>755</v>
      </c>
      <c r="D769" s="147">
        <v>0</v>
      </c>
      <c r="E769" s="147">
        <v>0</v>
      </c>
      <c r="F769" s="146" t="str">
        <f t="shared" si="19"/>
        <v>-</v>
      </c>
    </row>
    <row r="770" spans="1:6" s="8" customFormat="1" ht="24">
      <c r="A770" s="143" t="s">
        <v>518</v>
      </c>
      <c r="B770" s="144" t="s">
        <v>3982</v>
      </c>
      <c r="C770" s="317">
        <v>756</v>
      </c>
      <c r="D770" s="147">
        <v>0</v>
      </c>
      <c r="E770" s="147">
        <v>0</v>
      </c>
      <c r="F770" s="146" t="str">
        <f t="shared" si="19"/>
        <v>-</v>
      </c>
    </row>
    <row r="771" spans="1:6" s="8" customFormat="1" ht="24">
      <c r="A771" s="143" t="s">
        <v>519</v>
      </c>
      <c r="B771" s="144" t="s">
        <v>3954</v>
      </c>
      <c r="C771" s="317">
        <v>757</v>
      </c>
      <c r="D771" s="147">
        <v>0</v>
      </c>
      <c r="E771" s="147">
        <v>0</v>
      </c>
      <c r="F771" s="146" t="str">
        <f t="shared" si="19"/>
        <v>-</v>
      </c>
    </row>
    <row r="772" spans="1:6" s="8" customFormat="1" ht="24">
      <c r="A772" s="143" t="s">
        <v>520</v>
      </c>
      <c r="B772" s="144" t="s">
        <v>3968</v>
      </c>
      <c r="C772" s="317">
        <v>758</v>
      </c>
      <c r="D772" s="147">
        <v>0</v>
      </c>
      <c r="E772" s="147">
        <v>0</v>
      </c>
      <c r="F772" s="146" t="str">
        <f t="shared" si="19"/>
        <v>-</v>
      </c>
    </row>
    <row r="773" spans="1:6" s="8" customFormat="1">
      <c r="A773" s="143" t="s">
        <v>521</v>
      </c>
      <c r="B773" s="144" t="s">
        <v>3750</v>
      </c>
      <c r="C773" s="317">
        <v>759</v>
      </c>
      <c r="D773" s="147">
        <v>0</v>
      </c>
      <c r="E773" s="147">
        <v>0</v>
      </c>
      <c r="F773" s="146" t="str">
        <f t="shared" si="19"/>
        <v>-</v>
      </c>
    </row>
    <row r="774" spans="1:6" s="8" customFormat="1">
      <c r="A774" s="143" t="s">
        <v>522</v>
      </c>
      <c r="B774" s="144" t="s">
        <v>3702</v>
      </c>
      <c r="C774" s="317">
        <v>760</v>
      </c>
      <c r="D774" s="147">
        <v>0</v>
      </c>
      <c r="E774" s="147">
        <v>0</v>
      </c>
      <c r="F774" s="146" t="str">
        <f t="shared" ref="F774:F805" si="20">IF(D774&lt;&gt;0,IF(E774/D774&gt;=100,"&gt;&gt;100",E774/D774*100),"-")</f>
        <v>-</v>
      </c>
    </row>
    <row r="775" spans="1:6" s="8" customFormat="1">
      <c r="A775" s="143" t="s">
        <v>523</v>
      </c>
      <c r="B775" s="144" t="s">
        <v>3713</v>
      </c>
      <c r="C775" s="317">
        <v>761</v>
      </c>
      <c r="D775" s="147">
        <v>0</v>
      </c>
      <c r="E775" s="147">
        <v>0</v>
      </c>
      <c r="F775" s="146" t="str">
        <f t="shared" si="20"/>
        <v>-</v>
      </c>
    </row>
    <row r="776" spans="1:6" s="8" customFormat="1" ht="24">
      <c r="A776" s="143" t="s">
        <v>524</v>
      </c>
      <c r="B776" s="144" t="s">
        <v>3988</v>
      </c>
      <c r="C776" s="317">
        <v>762</v>
      </c>
      <c r="D776" s="147">
        <v>0</v>
      </c>
      <c r="E776" s="147">
        <v>0</v>
      </c>
      <c r="F776" s="146" t="str">
        <f t="shared" si="20"/>
        <v>-</v>
      </c>
    </row>
    <row r="777" spans="1:6" s="8" customFormat="1" ht="24">
      <c r="A777" s="143" t="s">
        <v>525</v>
      </c>
      <c r="B777" s="144" t="s">
        <v>4103</v>
      </c>
      <c r="C777" s="317">
        <v>763</v>
      </c>
      <c r="D777" s="147">
        <v>0</v>
      </c>
      <c r="E777" s="147">
        <v>0</v>
      </c>
      <c r="F777" s="146" t="str">
        <f t="shared" si="20"/>
        <v>-</v>
      </c>
    </row>
    <row r="778" spans="1:6" s="8" customFormat="1">
      <c r="A778" s="143" t="s">
        <v>526</v>
      </c>
      <c r="B778" s="144" t="s">
        <v>2110</v>
      </c>
      <c r="C778" s="317">
        <v>764</v>
      </c>
      <c r="D778" s="147">
        <v>0</v>
      </c>
      <c r="E778" s="147">
        <v>0</v>
      </c>
      <c r="F778" s="146" t="str">
        <f t="shared" si="20"/>
        <v>-</v>
      </c>
    </row>
    <row r="779" spans="1:6" s="8" customFormat="1">
      <c r="A779" s="143" t="s">
        <v>527</v>
      </c>
      <c r="B779" s="144" t="s">
        <v>3151</v>
      </c>
      <c r="C779" s="317">
        <v>765</v>
      </c>
      <c r="D779" s="147">
        <v>0</v>
      </c>
      <c r="E779" s="147">
        <v>0</v>
      </c>
      <c r="F779" s="146" t="str">
        <f t="shared" si="20"/>
        <v>-</v>
      </c>
    </row>
    <row r="780" spans="1:6" s="8" customFormat="1">
      <c r="A780" s="143" t="s">
        <v>528</v>
      </c>
      <c r="B780" s="144" t="s">
        <v>2466</v>
      </c>
      <c r="C780" s="317">
        <v>766</v>
      </c>
      <c r="D780" s="147">
        <v>0</v>
      </c>
      <c r="E780" s="147">
        <v>0</v>
      </c>
      <c r="F780" s="146" t="str">
        <f t="shared" si="20"/>
        <v>-</v>
      </c>
    </row>
    <row r="781" spans="1:6" s="8" customFormat="1">
      <c r="A781" s="143" t="s">
        <v>529</v>
      </c>
      <c r="B781" s="144" t="s">
        <v>2144</v>
      </c>
      <c r="C781" s="317">
        <v>767</v>
      </c>
      <c r="D781" s="147">
        <v>0</v>
      </c>
      <c r="E781" s="147">
        <v>0</v>
      </c>
      <c r="F781" s="146" t="str">
        <f t="shared" si="20"/>
        <v>-</v>
      </c>
    </row>
    <row r="782" spans="1:6" s="8" customFormat="1">
      <c r="A782" s="143" t="s">
        <v>530</v>
      </c>
      <c r="B782" s="144" t="s">
        <v>1905</v>
      </c>
      <c r="C782" s="317">
        <v>768</v>
      </c>
      <c r="D782" s="147">
        <v>0</v>
      </c>
      <c r="E782" s="147">
        <v>0</v>
      </c>
      <c r="F782" s="146" t="str">
        <f t="shared" si="20"/>
        <v>-</v>
      </c>
    </row>
    <row r="783" spans="1:6" s="8" customFormat="1">
      <c r="A783" s="143" t="s">
        <v>531</v>
      </c>
      <c r="B783" s="144" t="s">
        <v>2369</v>
      </c>
      <c r="C783" s="317">
        <v>769</v>
      </c>
      <c r="D783" s="147">
        <v>0</v>
      </c>
      <c r="E783" s="147">
        <v>0</v>
      </c>
      <c r="F783" s="146" t="str">
        <f t="shared" si="20"/>
        <v>-</v>
      </c>
    </row>
    <row r="784" spans="1:6" s="8" customFormat="1">
      <c r="A784" s="143" t="s">
        <v>532</v>
      </c>
      <c r="B784" s="144" t="s">
        <v>2483</v>
      </c>
      <c r="C784" s="317">
        <v>770</v>
      </c>
      <c r="D784" s="147">
        <v>0</v>
      </c>
      <c r="E784" s="147">
        <v>0</v>
      </c>
      <c r="F784" s="146" t="str">
        <f t="shared" si="20"/>
        <v>-</v>
      </c>
    </row>
    <row r="785" spans="1:6" s="8" customFormat="1">
      <c r="A785" s="143" t="s">
        <v>533</v>
      </c>
      <c r="B785" s="144" t="s">
        <v>2595</v>
      </c>
      <c r="C785" s="317">
        <v>771</v>
      </c>
      <c r="D785" s="147">
        <v>0</v>
      </c>
      <c r="E785" s="147">
        <v>0</v>
      </c>
      <c r="F785" s="146" t="str">
        <f t="shared" si="20"/>
        <v>-</v>
      </c>
    </row>
    <row r="786" spans="1:6" s="8" customFormat="1">
      <c r="A786" s="143" t="s">
        <v>534</v>
      </c>
      <c r="B786" s="144" t="s">
        <v>2757</v>
      </c>
      <c r="C786" s="317">
        <v>772</v>
      </c>
      <c r="D786" s="147">
        <v>0</v>
      </c>
      <c r="E786" s="147">
        <v>0</v>
      </c>
      <c r="F786" s="146" t="str">
        <f t="shared" si="20"/>
        <v>-</v>
      </c>
    </row>
    <row r="787" spans="1:6" s="8" customFormat="1">
      <c r="A787" s="143" t="s">
        <v>535</v>
      </c>
      <c r="B787" s="144" t="s">
        <v>2723</v>
      </c>
      <c r="C787" s="317">
        <v>773</v>
      </c>
      <c r="D787" s="147">
        <v>0</v>
      </c>
      <c r="E787" s="147">
        <v>0</v>
      </c>
      <c r="F787" s="146" t="str">
        <f t="shared" si="20"/>
        <v>-</v>
      </c>
    </row>
    <row r="788" spans="1:6" s="8" customFormat="1">
      <c r="A788" s="143" t="s">
        <v>536</v>
      </c>
      <c r="B788" s="144" t="s">
        <v>2506</v>
      </c>
      <c r="C788" s="317">
        <v>774</v>
      </c>
      <c r="D788" s="147">
        <v>0</v>
      </c>
      <c r="E788" s="147">
        <v>0</v>
      </c>
      <c r="F788" s="146" t="str">
        <f t="shared" si="20"/>
        <v>-</v>
      </c>
    </row>
    <row r="789" spans="1:6" s="8" customFormat="1">
      <c r="A789" s="143">
        <v>37215</v>
      </c>
      <c r="B789" s="144" t="s">
        <v>2456</v>
      </c>
      <c r="C789" s="317">
        <v>775</v>
      </c>
      <c r="D789" s="147">
        <v>0</v>
      </c>
      <c r="E789" s="147">
        <v>0</v>
      </c>
      <c r="F789" s="146" t="str">
        <f t="shared" si="20"/>
        <v>-</v>
      </c>
    </row>
    <row r="790" spans="1:6" s="8" customFormat="1">
      <c r="A790" s="143">
        <v>37216</v>
      </c>
      <c r="B790" s="149" t="s">
        <v>3860</v>
      </c>
      <c r="C790" s="317">
        <v>776</v>
      </c>
      <c r="D790" s="147">
        <v>0</v>
      </c>
      <c r="E790" s="147">
        <v>0</v>
      </c>
      <c r="F790" s="146" t="str">
        <f t="shared" si="20"/>
        <v>-</v>
      </c>
    </row>
    <row r="791" spans="1:6" s="8" customFormat="1">
      <c r="A791" s="143">
        <v>37217</v>
      </c>
      <c r="B791" s="144" t="s">
        <v>3157</v>
      </c>
      <c r="C791" s="317">
        <v>777</v>
      </c>
      <c r="D791" s="147">
        <v>0</v>
      </c>
      <c r="E791" s="147">
        <v>0</v>
      </c>
      <c r="F791" s="146" t="str">
        <f t="shared" si="20"/>
        <v>-</v>
      </c>
    </row>
    <row r="792" spans="1:6" s="8" customFormat="1">
      <c r="A792" s="143">
        <v>37218</v>
      </c>
      <c r="B792" s="144" t="s">
        <v>2600</v>
      </c>
      <c r="C792" s="317">
        <v>778</v>
      </c>
      <c r="D792" s="147">
        <v>0</v>
      </c>
      <c r="E792" s="147">
        <v>0</v>
      </c>
      <c r="F792" s="146" t="str">
        <f t="shared" si="20"/>
        <v>-</v>
      </c>
    </row>
    <row r="793" spans="1:6" s="8" customFormat="1">
      <c r="A793" s="143">
        <v>37219</v>
      </c>
      <c r="B793" s="144" t="s">
        <v>2895</v>
      </c>
      <c r="C793" s="317">
        <v>779</v>
      </c>
      <c r="D793" s="147">
        <v>0</v>
      </c>
      <c r="E793" s="147">
        <v>0</v>
      </c>
      <c r="F793" s="146" t="str">
        <f t="shared" si="20"/>
        <v>-</v>
      </c>
    </row>
    <row r="794" spans="1:6" s="8" customFormat="1">
      <c r="A794" s="143">
        <v>37221</v>
      </c>
      <c r="B794" s="144" t="s">
        <v>2119</v>
      </c>
      <c r="C794" s="317">
        <v>780</v>
      </c>
      <c r="D794" s="147">
        <v>0</v>
      </c>
      <c r="E794" s="147">
        <v>0</v>
      </c>
      <c r="F794" s="146" t="str">
        <f t="shared" si="20"/>
        <v>-</v>
      </c>
    </row>
    <row r="795" spans="1:6" s="8" customFormat="1">
      <c r="A795" s="143" t="s">
        <v>537</v>
      </c>
      <c r="B795" s="144" t="s">
        <v>2369</v>
      </c>
      <c r="C795" s="317">
        <v>781</v>
      </c>
      <c r="D795" s="147">
        <v>0</v>
      </c>
      <c r="E795" s="147">
        <v>0</v>
      </c>
      <c r="F795" s="146" t="str">
        <f t="shared" si="20"/>
        <v>-</v>
      </c>
    </row>
    <row r="796" spans="1:6" s="8" customFormat="1">
      <c r="A796" s="143" t="s">
        <v>538</v>
      </c>
      <c r="B796" s="144" t="s">
        <v>1339</v>
      </c>
      <c r="C796" s="317">
        <v>782</v>
      </c>
      <c r="D796" s="147">
        <v>0</v>
      </c>
      <c r="E796" s="147">
        <v>0</v>
      </c>
      <c r="F796" s="146" t="str">
        <f t="shared" si="20"/>
        <v>-</v>
      </c>
    </row>
    <row r="797" spans="1:6" s="8" customFormat="1">
      <c r="A797" s="143" t="s">
        <v>539</v>
      </c>
      <c r="B797" s="144" t="s">
        <v>1149</v>
      </c>
      <c r="C797" s="317">
        <v>783</v>
      </c>
      <c r="D797" s="147">
        <v>0</v>
      </c>
      <c r="E797" s="147">
        <v>0</v>
      </c>
      <c r="F797" s="146" t="str">
        <f t="shared" si="20"/>
        <v>-</v>
      </c>
    </row>
    <row r="798" spans="1:6" s="8" customFormat="1">
      <c r="A798" s="143" t="s">
        <v>540</v>
      </c>
      <c r="B798" s="144" t="s">
        <v>2935</v>
      </c>
      <c r="C798" s="317">
        <v>784</v>
      </c>
      <c r="D798" s="147">
        <v>0</v>
      </c>
      <c r="E798" s="147">
        <v>0</v>
      </c>
      <c r="F798" s="146" t="str">
        <f t="shared" si="20"/>
        <v>-</v>
      </c>
    </row>
    <row r="799" spans="1:6" s="8" customFormat="1">
      <c r="A799" s="143">
        <v>38117</v>
      </c>
      <c r="B799" s="144" t="s">
        <v>3050</v>
      </c>
      <c r="C799" s="317">
        <v>785</v>
      </c>
      <c r="D799" s="147">
        <v>0</v>
      </c>
      <c r="E799" s="147">
        <v>0</v>
      </c>
      <c r="F799" s="146" t="str">
        <f t="shared" si="20"/>
        <v>-</v>
      </c>
    </row>
    <row r="800" spans="1:6" s="8" customFormat="1">
      <c r="A800" s="143">
        <v>38612</v>
      </c>
      <c r="B800" s="144" t="s">
        <v>3478</v>
      </c>
      <c r="C800" s="317">
        <v>786</v>
      </c>
      <c r="D800" s="147">
        <v>0</v>
      </c>
      <c r="E800" s="147">
        <v>0</v>
      </c>
      <c r="F800" s="146" t="str">
        <f t="shared" si="20"/>
        <v>-</v>
      </c>
    </row>
    <row r="801" spans="1:6" s="8" customFormat="1">
      <c r="A801" s="143">
        <v>38613</v>
      </c>
      <c r="B801" s="144" t="s">
        <v>3547</v>
      </c>
      <c r="C801" s="317">
        <v>787</v>
      </c>
      <c r="D801" s="147">
        <v>0</v>
      </c>
      <c r="E801" s="147">
        <v>0</v>
      </c>
      <c r="F801" s="146" t="str">
        <f t="shared" si="20"/>
        <v>-</v>
      </c>
    </row>
    <row r="802" spans="1:6" s="8" customFormat="1">
      <c r="A802" s="143">
        <v>38614</v>
      </c>
      <c r="B802" s="144" t="s">
        <v>3565</v>
      </c>
      <c r="C802" s="317">
        <v>788</v>
      </c>
      <c r="D802" s="147">
        <v>0</v>
      </c>
      <c r="E802" s="147">
        <v>0</v>
      </c>
      <c r="F802" s="146" t="str">
        <f t="shared" si="20"/>
        <v>-</v>
      </c>
    </row>
    <row r="803" spans="1:6" s="8" customFormat="1">
      <c r="A803" s="143">
        <v>38615</v>
      </c>
      <c r="B803" s="144" t="s">
        <v>3687</v>
      </c>
      <c r="C803" s="317">
        <v>789</v>
      </c>
      <c r="D803" s="147">
        <v>0</v>
      </c>
      <c r="E803" s="147">
        <v>0</v>
      </c>
      <c r="F803" s="146" t="str">
        <f t="shared" si="20"/>
        <v>-</v>
      </c>
    </row>
    <row r="804" spans="1:6" s="8" customFormat="1">
      <c r="A804" s="143">
        <v>38622</v>
      </c>
      <c r="B804" s="144" t="s">
        <v>3567</v>
      </c>
      <c r="C804" s="317">
        <v>790</v>
      </c>
      <c r="D804" s="147">
        <v>0</v>
      </c>
      <c r="E804" s="147">
        <v>0</v>
      </c>
      <c r="F804" s="146" t="str">
        <f t="shared" si="20"/>
        <v>-</v>
      </c>
    </row>
    <row r="805" spans="1:6" s="8" customFormat="1">
      <c r="A805" s="143">
        <v>38623</v>
      </c>
      <c r="B805" s="144" t="s">
        <v>3599</v>
      </c>
      <c r="C805" s="317">
        <v>791</v>
      </c>
      <c r="D805" s="147">
        <v>0</v>
      </c>
      <c r="E805" s="147">
        <v>0</v>
      </c>
      <c r="F805" s="146" t="str">
        <f t="shared" si="20"/>
        <v>-</v>
      </c>
    </row>
    <row r="806" spans="1:6" s="8" customFormat="1">
      <c r="A806" s="143">
        <v>38624</v>
      </c>
      <c r="B806" s="144" t="s">
        <v>3612</v>
      </c>
      <c r="C806" s="317">
        <v>792</v>
      </c>
      <c r="D806" s="147">
        <v>0</v>
      </c>
      <c r="E806" s="147">
        <v>0</v>
      </c>
      <c r="F806" s="146" t="str">
        <f>IF(D806&lt;&gt;0,IF(E806/D806&gt;=100,"&gt;&gt;100",E806/D806*100),"-")</f>
        <v>-</v>
      </c>
    </row>
    <row r="807" spans="1:6" s="8" customFormat="1">
      <c r="A807" s="143">
        <v>38625</v>
      </c>
      <c r="B807" s="144" t="s">
        <v>3749</v>
      </c>
      <c r="C807" s="317">
        <v>793</v>
      </c>
      <c r="D807" s="147">
        <v>0</v>
      </c>
      <c r="E807" s="147">
        <v>0</v>
      </c>
      <c r="F807" s="146" t="str">
        <f>IF(D807&lt;&gt;0,IF(E807/D807&gt;=100,"&gt;&gt;100",E807/D807*100),"-")</f>
        <v>-</v>
      </c>
    </row>
    <row r="808" spans="1:6" s="8" customFormat="1">
      <c r="A808" s="143" t="s">
        <v>541</v>
      </c>
      <c r="B808" s="144" t="s">
        <v>2592</v>
      </c>
      <c r="C808" s="317">
        <v>794</v>
      </c>
      <c r="D808" s="147">
        <v>0</v>
      </c>
      <c r="E808" s="147">
        <v>0</v>
      </c>
      <c r="F808" s="146"/>
    </row>
    <row r="809" spans="1:6" s="8" customFormat="1">
      <c r="A809" s="143">
        <v>38631</v>
      </c>
      <c r="B809" s="144" t="s">
        <v>2893</v>
      </c>
      <c r="C809" s="317">
        <v>795</v>
      </c>
      <c r="D809" s="147">
        <v>0</v>
      </c>
      <c r="E809" s="147">
        <v>0</v>
      </c>
      <c r="F809" s="146" t="str">
        <f>IF(D809&lt;&gt;0,IF(E809/D809&gt;=100,"&gt;&gt;100",E809/D809*100),"-")</f>
        <v>-</v>
      </c>
    </row>
    <row r="810" spans="1:6" s="8" customFormat="1">
      <c r="A810" s="143">
        <v>38632</v>
      </c>
      <c r="B810" s="144" t="s">
        <v>2641</v>
      </c>
      <c r="C810" s="317">
        <v>796</v>
      </c>
      <c r="D810" s="147">
        <v>0</v>
      </c>
      <c r="E810" s="147">
        <v>0</v>
      </c>
      <c r="F810" s="146" t="str">
        <f>IF(D810&lt;&gt;0,IF(E810/D810&gt;=100,"&gt;&gt;100",E810/D810*100),"-")</f>
        <v>-</v>
      </c>
    </row>
    <row r="811" spans="1:6" s="8" customFormat="1">
      <c r="A811" s="143">
        <v>38641</v>
      </c>
      <c r="B811" s="144" t="s">
        <v>3600</v>
      </c>
      <c r="C811" s="317">
        <v>797</v>
      </c>
      <c r="D811" s="147">
        <v>0</v>
      </c>
      <c r="E811" s="147">
        <v>0</v>
      </c>
      <c r="F811" s="146"/>
    </row>
    <row r="812" spans="1:6" s="8" customFormat="1">
      <c r="A812" s="143" t="s">
        <v>542</v>
      </c>
      <c r="B812" s="144" t="s">
        <v>3656</v>
      </c>
      <c r="C812" s="317">
        <v>798</v>
      </c>
      <c r="D812" s="147">
        <v>0</v>
      </c>
      <c r="E812" s="147">
        <v>0</v>
      </c>
      <c r="F812" s="146"/>
    </row>
    <row r="813" spans="1:6" s="8" customFormat="1" ht="24">
      <c r="A813" s="143">
        <v>81212</v>
      </c>
      <c r="B813" s="144" t="s">
        <v>3985</v>
      </c>
      <c r="C813" s="317">
        <v>799</v>
      </c>
      <c r="D813" s="147">
        <v>0</v>
      </c>
      <c r="E813" s="147">
        <v>0</v>
      </c>
      <c r="F813" s="146" t="str">
        <f t="shared" ref="F813:F844" si="21">IF(D813&lt;&gt;0,IF(E813/D813&gt;=100,"&gt;&gt;100",E813/D813*100),"-")</f>
        <v>-</v>
      </c>
    </row>
    <row r="814" spans="1:6" s="8" customFormat="1" ht="24">
      <c r="A814" s="143" t="s">
        <v>570</v>
      </c>
      <c r="B814" s="144" t="s">
        <v>4036</v>
      </c>
      <c r="C814" s="317">
        <v>800</v>
      </c>
      <c r="D814" s="147">
        <v>0</v>
      </c>
      <c r="E814" s="147">
        <v>0</v>
      </c>
      <c r="F814" s="146" t="str">
        <f t="shared" si="21"/>
        <v>-</v>
      </c>
    </row>
    <row r="815" spans="1:6" s="8" customFormat="1">
      <c r="A815" s="143">
        <v>81322</v>
      </c>
      <c r="B815" s="144" t="s">
        <v>3768</v>
      </c>
      <c r="C815" s="317">
        <v>801</v>
      </c>
      <c r="D815" s="147">
        <v>0</v>
      </c>
      <c r="E815" s="147">
        <v>0</v>
      </c>
      <c r="F815" s="146" t="str">
        <f t="shared" si="21"/>
        <v>-</v>
      </c>
    </row>
    <row r="816" spans="1:6" s="8" customFormat="1" ht="24">
      <c r="A816" s="143" t="s">
        <v>571</v>
      </c>
      <c r="B816" s="144" t="s">
        <v>3232</v>
      </c>
      <c r="C816" s="317">
        <v>802</v>
      </c>
      <c r="D816" s="147">
        <v>0</v>
      </c>
      <c r="E816" s="147">
        <v>0</v>
      </c>
      <c r="F816" s="146" t="str">
        <f t="shared" si="21"/>
        <v>-</v>
      </c>
    </row>
    <row r="817" spans="1:6" s="8" customFormat="1">
      <c r="A817" s="143">
        <v>81332</v>
      </c>
      <c r="B817" s="144" t="s">
        <v>3781</v>
      </c>
      <c r="C817" s="317">
        <v>803</v>
      </c>
      <c r="D817" s="147">
        <v>0</v>
      </c>
      <c r="E817" s="147">
        <v>0</v>
      </c>
      <c r="F817" s="146" t="str">
        <f t="shared" si="21"/>
        <v>-</v>
      </c>
    </row>
    <row r="818" spans="1:6" s="8" customFormat="1" ht="24">
      <c r="A818" s="143" t="s">
        <v>572</v>
      </c>
      <c r="B818" s="144" t="s">
        <v>3933</v>
      </c>
      <c r="C818" s="317">
        <v>804</v>
      </c>
      <c r="D818" s="147">
        <v>0</v>
      </c>
      <c r="E818" s="147">
        <v>0</v>
      </c>
      <c r="F818" s="146" t="str">
        <f t="shared" si="21"/>
        <v>-</v>
      </c>
    </row>
    <row r="819" spans="1:6" s="8" customFormat="1">
      <c r="A819" s="143">
        <v>81342</v>
      </c>
      <c r="B819" s="144" t="s">
        <v>3890</v>
      </c>
      <c r="C819" s="317">
        <v>805</v>
      </c>
      <c r="D819" s="147">
        <v>0</v>
      </c>
      <c r="E819" s="147">
        <v>0</v>
      </c>
      <c r="F819" s="146" t="str">
        <f t="shared" si="21"/>
        <v>-</v>
      </c>
    </row>
    <row r="820" spans="1:6" s="8" customFormat="1" ht="24">
      <c r="A820" s="143" t="s">
        <v>573</v>
      </c>
      <c r="B820" s="144" t="s">
        <v>3352</v>
      </c>
      <c r="C820" s="317">
        <v>806</v>
      </c>
      <c r="D820" s="147">
        <v>0</v>
      </c>
      <c r="E820" s="147">
        <v>0</v>
      </c>
      <c r="F820" s="146" t="str">
        <f t="shared" si="21"/>
        <v>-</v>
      </c>
    </row>
    <row r="821" spans="1:6" s="8" customFormat="1">
      <c r="A821" s="143">
        <v>81411</v>
      </c>
      <c r="B821" s="144" t="s">
        <v>3756</v>
      </c>
      <c r="C821" s="317">
        <v>807</v>
      </c>
      <c r="D821" s="147">
        <v>0</v>
      </c>
      <c r="E821" s="147">
        <v>0</v>
      </c>
      <c r="F821" s="146" t="str">
        <f t="shared" si="21"/>
        <v>-</v>
      </c>
    </row>
    <row r="822" spans="1:6" s="8" customFormat="1">
      <c r="A822" s="143">
        <v>81412</v>
      </c>
      <c r="B822" s="144" t="s">
        <v>3719</v>
      </c>
      <c r="C822" s="317">
        <v>808</v>
      </c>
      <c r="D822" s="147">
        <v>0</v>
      </c>
      <c r="E822" s="147">
        <v>0</v>
      </c>
      <c r="F822" s="146" t="str">
        <f t="shared" si="21"/>
        <v>-</v>
      </c>
    </row>
    <row r="823" spans="1:6" s="8" customFormat="1">
      <c r="A823" s="143" t="s">
        <v>574</v>
      </c>
      <c r="B823" s="149" t="s">
        <v>3900</v>
      </c>
      <c r="C823" s="317">
        <v>809</v>
      </c>
      <c r="D823" s="147">
        <v>0</v>
      </c>
      <c r="E823" s="147">
        <v>0</v>
      </c>
      <c r="F823" s="146" t="str">
        <f t="shared" si="21"/>
        <v>-</v>
      </c>
    </row>
    <row r="824" spans="1:6" s="8" customFormat="1">
      <c r="A824" s="143">
        <v>81532</v>
      </c>
      <c r="B824" s="149" t="s">
        <v>3912</v>
      </c>
      <c r="C824" s="317">
        <v>810</v>
      </c>
      <c r="D824" s="147">
        <v>0</v>
      </c>
      <c r="E824" s="147">
        <v>0</v>
      </c>
      <c r="F824" s="146" t="str">
        <f t="shared" si="21"/>
        <v>-</v>
      </c>
    </row>
    <row r="825" spans="1:6" s="8" customFormat="1" ht="24">
      <c r="A825" s="143" t="s">
        <v>575</v>
      </c>
      <c r="B825" s="144" t="s">
        <v>3393</v>
      </c>
      <c r="C825" s="317">
        <v>811</v>
      </c>
      <c r="D825" s="147">
        <v>0</v>
      </c>
      <c r="E825" s="147">
        <v>0</v>
      </c>
      <c r="F825" s="146" t="str">
        <f t="shared" si="21"/>
        <v>-</v>
      </c>
    </row>
    <row r="826" spans="1:6" s="8" customFormat="1">
      <c r="A826" s="143">
        <v>81542</v>
      </c>
      <c r="B826" s="149" t="s">
        <v>3918</v>
      </c>
      <c r="C826" s="317">
        <v>812</v>
      </c>
      <c r="D826" s="147">
        <v>0</v>
      </c>
      <c r="E826" s="147">
        <v>0</v>
      </c>
      <c r="F826" s="146" t="str">
        <f t="shared" si="21"/>
        <v>-</v>
      </c>
    </row>
    <row r="827" spans="1:6" s="8" customFormat="1" ht="24">
      <c r="A827" s="143" t="s">
        <v>576</v>
      </c>
      <c r="B827" s="144" t="s">
        <v>4007</v>
      </c>
      <c r="C827" s="317">
        <v>813</v>
      </c>
      <c r="D827" s="147">
        <v>0</v>
      </c>
      <c r="E827" s="147">
        <v>0</v>
      </c>
      <c r="F827" s="146" t="str">
        <f t="shared" si="21"/>
        <v>-</v>
      </c>
    </row>
    <row r="828" spans="1:6" s="8" customFormat="1" ht="24">
      <c r="A828" s="143">
        <v>81552</v>
      </c>
      <c r="B828" s="144" t="s">
        <v>3991</v>
      </c>
      <c r="C828" s="317">
        <v>814</v>
      </c>
      <c r="D828" s="147">
        <v>0</v>
      </c>
      <c r="E828" s="147">
        <v>0</v>
      </c>
      <c r="F828" s="146" t="str">
        <f t="shared" si="21"/>
        <v>-</v>
      </c>
    </row>
    <row r="829" spans="1:6" s="8" customFormat="1" ht="24">
      <c r="A829" s="143" t="s">
        <v>577</v>
      </c>
      <c r="B829" s="144" t="s">
        <v>3541</v>
      </c>
      <c r="C829" s="317">
        <v>815</v>
      </c>
      <c r="D829" s="147">
        <v>0</v>
      </c>
      <c r="E829" s="147">
        <v>0</v>
      </c>
      <c r="F829" s="146" t="str">
        <f t="shared" si="21"/>
        <v>-</v>
      </c>
    </row>
    <row r="830" spans="1:6" s="8" customFormat="1">
      <c r="A830" s="143">
        <v>81631</v>
      </c>
      <c r="B830" s="149" t="s">
        <v>3902</v>
      </c>
      <c r="C830" s="317">
        <v>816</v>
      </c>
      <c r="D830" s="147">
        <v>0</v>
      </c>
      <c r="E830" s="147">
        <v>0</v>
      </c>
      <c r="F830" s="146" t="str">
        <f t="shared" si="21"/>
        <v>-</v>
      </c>
    </row>
    <row r="831" spans="1:6" s="8" customFormat="1">
      <c r="A831" s="143">
        <v>81632</v>
      </c>
      <c r="B831" s="144" t="s">
        <v>3881</v>
      </c>
      <c r="C831" s="317">
        <v>817</v>
      </c>
      <c r="D831" s="147">
        <v>0</v>
      </c>
      <c r="E831" s="147">
        <v>0</v>
      </c>
      <c r="F831" s="146" t="str">
        <f t="shared" si="21"/>
        <v>-</v>
      </c>
    </row>
    <row r="832" spans="1:6" s="8" customFormat="1" ht="24">
      <c r="A832" s="143" t="s">
        <v>578</v>
      </c>
      <c r="B832" s="144" t="s">
        <v>3994</v>
      </c>
      <c r="C832" s="317">
        <v>818</v>
      </c>
      <c r="D832" s="147">
        <v>0</v>
      </c>
      <c r="E832" s="147">
        <v>0</v>
      </c>
      <c r="F832" s="146" t="str">
        <f t="shared" si="21"/>
        <v>-</v>
      </c>
    </row>
    <row r="833" spans="1:6" s="8" customFormat="1">
      <c r="A833" s="143">
        <v>81641</v>
      </c>
      <c r="B833" s="144" t="s">
        <v>3484</v>
      </c>
      <c r="C833" s="317">
        <v>819</v>
      </c>
      <c r="D833" s="147">
        <v>0</v>
      </c>
      <c r="E833" s="147">
        <v>0</v>
      </c>
      <c r="F833" s="146" t="str">
        <f t="shared" si="21"/>
        <v>-</v>
      </c>
    </row>
    <row r="834" spans="1:6" s="8" customFormat="1">
      <c r="A834" s="143">
        <v>81642</v>
      </c>
      <c r="B834" s="144" t="s">
        <v>3437</v>
      </c>
      <c r="C834" s="317">
        <v>820</v>
      </c>
      <c r="D834" s="147">
        <v>0</v>
      </c>
      <c r="E834" s="147">
        <v>0</v>
      </c>
      <c r="F834" s="146" t="str">
        <f t="shared" si="21"/>
        <v>-</v>
      </c>
    </row>
    <row r="835" spans="1:6" s="8" customFormat="1">
      <c r="A835" s="143" t="s">
        <v>579</v>
      </c>
      <c r="B835" s="144" t="s">
        <v>2862</v>
      </c>
      <c r="C835" s="317">
        <v>821</v>
      </c>
      <c r="D835" s="147">
        <v>0</v>
      </c>
      <c r="E835" s="147">
        <v>0</v>
      </c>
      <c r="F835" s="146" t="str">
        <f t="shared" si="21"/>
        <v>-</v>
      </c>
    </row>
    <row r="836" spans="1:6" s="8" customFormat="1">
      <c r="A836" s="143">
        <v>81711</v>
      </c>
      <c r="B836" s="144" t="s">
        <v>3455</v>
      </c>
      <c r="C836" s="317">
        <v>822</v>
      </c>
      <c r="D836" s="147">
        <v>0</v>
      </c>
      <c r="E836" s="147">
        <v>0</v>
      </c>
      <c r="F836" s="146" t="str">
        <f t="shared" si="21"/>
        <v>-</v>
      </c>
    </row>
    <row r="837" spans="1:6" s="8" customFormat="1">
      <c r="A837" s="143">
        <v>81712</v>
      </c>
      <c r="B837" s="144" t="s">
        <v>3405</v>
      </c>
      <c r="C837" s="317">
        <v>823</v>
      </c>
      <c r="D837" s="147">
        <v>0</v>
      </c>
      <c r="E837" s="147">
        <v>0</v>
      </c>
      <c r="F837" s="146" t="str">
        <f t="shared" si="21"/>
        <v>-</v>
      </c>
    </row>
    <row r="838" spans="1:6" s="8" customFormat="1">
      <c r="A838" s="143">
        <v>81721</v>
      </c>
      <c r="B838" s="144" t="s">
        <v>3573</v>
      </c>
      <c r="C838" s="317">
        <v>824</v>
      </c>
      <c r="D838" s="147">
        <v>0</v>
      </c>
      <c r="E838" s="147">
        <v>0</v>
      </c>
      <c r="F838" s="146" t="str">
        <f t="shared" si="21"/>
        <v>-</v>
      </c>
    </row>
    <row r="839" spans="1:6" s="8" customFormat="1">
      <c r="A839" s="143">
        <v>81722</v>
      </c>
      <c r="B839" s="144" t="s">
        <v>3530</v>
      </c>
      <c r="C839" s="317">
        <v>825</v>
      </c>
      <c r="D839" s="147">
        <v>0</v>
      </c>
      <c r="E839" s="147">
        <v>0</v>
      </c>
      <c r="F839" s="146" t="str">
        <f t="shared" si="21"/>
        <v>-</v>
      </c>
    </row>
    <row r="840" spans="1:6" s="8" customFormat="1">
      <c r="A840" s="143" t="s">
        <v>580</v>
      </c>
      <c r="B840" s="144" t="s">
        <v>3733</v>
      </c>
      <c r="C840" s="317">
        <v>826</v>
      </c>
      <c r="D840" s="147">
        <v>0</v>
      </c>
      <c r="E840" s="147">
        <v>0</v>
      </c>
      <c r="F840" s="146" t="str">
        <f t="shared" si="21"/>
        <v>-</v>
      </c>
    </row>
    <row r="841" spans="1:6" s="8" customFormat="1">
      <c r="A841" s="143">
        <v>81731</v>
      </c>
      <c r="B841" s="144" t="s">
        <v>3505</v>
      </c>
      <c r="C841" s="317">
        <v>827</v>
      </c>
      <c r="D841" s="147">
        <v>0</v>
      </c>
      <c r="E841" s="147">
        <v>0</v>
      </c>
      <c r="F841" s="146" t="str">
        <f t="shared" si="21"/>
        <v>-</v>
      </c>
    </row>
    <row r="842" spans="1:6" s="8" customFormat="1">
      <c r="A842" s="143">
        <v>81732</v>
      </c>
      <c r="B842" s="144" t="s">
        <v>3456</v>
      </c>
      <c r="C842" s="317">
        <v>828</v>
      </c>
      <c r="D842" s="147">
        <v>0</v>
      </c>
      <c r="E842" s="147">
        <v>0</v>
      </c>
      <c r="F842" s="146" t="str">
        <f t="shared" si="21"/>
        <v>-</v>
      </c>
    </row>
    <row r="843" spans="1:6" s="8" customFormat="1">
      <c r="A843" s="143">
        <v>81733</v>
      </c>
      <c r="B843" s="144" t="s">
        <v>3694</v>
      </c>
      <c r="C843" s="317">
        <v>829</v>
      </c>
      <c r="D843" s="147">
        <v>0</v>
      </c>
      <c r="E843" s="147">
        <v>0</v>
      </c>
      <c r="F843" s="146" t="str">
        <f t="shared" si="21"/>
        <v>-</v>
      </c>
    </row>
    <row r="844" spans="1:6" s="8" customFormat="1">
      <c r="A844" s="143">
        <v>81741</v>
      </c>
      <c r="B844" s="144" t="s">
        <v>3529</v>
      </c>
      <c r="C844" s="317">
        <v>830</v>
      </c>
      <c r="D844" s="147">
        <v>0</v>
      </c>
      <c r="E844" s="147">
        <v>0</v>
      </c>
      <c r="F844" s="146" t="str">
        <f t="shared" si="21"/>
        <v>-</v>
      </c>
    </row>
    <row r="845" spans="1:6" s="8" customFormat="1">
      <c r="A845" s="143">
        <v>81742</v>
      </c>
      <c r="B845" s="144" t="s">
        <v>3483</v>
      </c>
      <c r="C845" s="317">
        <v>831</v>
      </c>
      <c r="D845" s="147">
        <v>0</v>
      </c>
      <c r="E845" s="147">
        <v>0</v>
      </c>
      <c r="F845" s="146" t="str">
        <f t="shared" ref="F845:F876" si="22">IF(D845&lt;&gt;0,IF(E845/D845&gt;=100,"&gt;&gt;100",E845/D845*100),"-")</f>
        <v>-</v>
      </c>
    </row>
    <row r="846" spans="1:6" s="8" customFormat="1">
      <c r="A846" s="143">
        <v>81743</v>
      </c>
      <c r="B846" s="144" t="s">
        <v>3707</v>
      </c>
      <c r="C846" s="317">
        <v>832</v>
      </c>
      <c r="D846" s="147">
        <v>0</v>
      </c>
      <c r="E846" s="147">
        <v>0</v>
      </c>
      <c r="F846" s="146" t="str">
        <f t="shared" si="22"/>
        <v>-</v>
      </c>
    </row>
    <row r="847" spans="1:6" s="8" customFormat="1">
      <c r="A847" s="143">
        <v>81751</v>
      </c>
      <c r="B847" s="144" t="s">
        <v>3553</v>
      </c>
      <c r="C847" s="317">
        <v>833</v>
      </c>
      <c r="D847" s="147">
        <v>0</v>
      </c>
      <c r="E847" s="147">
        <v>0</v>
      </c>
      <c r="F847" s="146" t="str">
        <f t="shared" si="22"/>
        <v>-</v>
      </c>
    </row>
    <row r="848" spans="1:6" s="8" customFormat="1">
      <c r="A848" s="143">
        <v>81752</v>
      </c>
      <c r="B848" s="144" t="s">
        <v>3504</v>
      </c>
      <c r="C848" s="317">
        <v>834</v>
      </c>
      <c r="D848" s="147">
        <v>0</v>
      </c>
      <c r="E848" s="147">
        <v>0</v>
      </c>
      <c r="F848" s="146" t="str">
        <f t="shared" si="22"/>
        <v>-</v>
      </c>
    </row>
    <row r="849" spans="1:6" s="8" customFormat="1">
      <c r="A849" s="143">
        <v>81753</v>
      </c>
      <c r="B849" s="144" t="s">
        <v>2917</v>
      </c>
      <c r="C849" s="317">
        <v>835</v>
      </c>
      <c r="D849" s="147">
        <v>0</v>
      </c>
      <c r="E849" s="147">
        <v>0</v>
      </c>
      <c r="F849" s="146" t="str">
        <f t="shared" si="22"/>
        <v>-</v>
      </c>
    </row>
    <row r="850" spans="1:6" s="8" customFormat="1" ht="24">
      <c r="A850" s="143">
        <v>81761</v>
      </c>
      <c r="B850" s="150" t="s">
        <v>3950</v>
      </c>
      <c r="C850" s="317">
        <v>836</v>
      </c>
      <c r="D850" s="147">
        <v>0</v>
      </c>
      <c r="E850" s="147">
        <v>0</v>
      </c>
      <c r="F850" s="146" t="str">
        <f t="shared" si="22"/>
        <v>-</v>
      </c>
    </row>
    <row r="851" spans="1:6" s="8" customFormat="1" ht="24">
      <c r="A851" s="143">
        <v>81762</v>
      </c>
      <c r="B851" s="150" t="s">
        <v>3934</v>
      </c>
      <c r="C851" s="317">
        <v>837</v>
      </c>
      <c r="D851" s="147">
        <v>0</v>
      </c>
      <c r="E851" s="147">
        <v>0</v>
      </c>
      <c r="F851" s="146" t="str">
        <f t="shared" si="22"/>
        <v>-</v>
      </c>
    </row>
    <row r="852" spans="1:6" s="8" customFormat="1" ht="24">
      <c r="A852" s="143">
        <v>81763</v>
      </c>
      <c r="B852" s="144" t="s">
        <v>4011</v>
      </c>
      <c r="C852" s="317">
        <v>838</v>
      </c>
      <c r="D852" s="147">
        <v>0</v>
      </c>
      <c r="E852" s="147">
        <v>0</v>
      </c>
      <c r="F852" s="146" t="str">
        <f t="shared" si="22"/>
        <v>-</v>
      </c>
    </row>
    <row r="853" spans="1:6" s="8" customFormat="1" ht="24">
      <c r="A853" s="143">
        <v>81771</v>
      </c>
      <c r="B853" s="144" t="s">
        <v>4030</v>
      </c>
      <c r="C853" s="317">
        <v>839</v>
      </c>
      <c r="D853" s="147">
        <v>0</v>
      </c>
      <c r="E853" s="147">
        <v>0</v>
      </c>
      <c r="F853" s="146" t="str">
        <f t="shared" si="22"/>
        <v>-</v>
      </c>
    </row>
    <row r="854" spans="1:6" s="8" customFormat="1" ht="24">
      <c r="A854" s="143">
        <v>81772</v>
      </c>
      <c r="B854" s="144" t="s">
        <v>4018</v>
      </c>
      <c r="C854" s="317">
        <v>840</v>
      </c>
      <c r="D854" s="147">
        <v>0</v>
      </c>
      <c r="E854" s="147">
        <v>0</v>
      </c>
      <c r="F854" s="146" t="str">
        <f t="shared" si="22"/>
        <v>-</v>
      </c>
    </row>
    <row r="855" spans="1:6" s="8" customFormat="1" ht="24">
      <c r="A855" s="143">
        <v>81773</v>
      </c>
      <c r="B855" s="144" t="s">
        <v>4099</v>
      </c>
      <c r="C855" s="317">
        <v>841</v>
      </c>
      <c r="D855" s="147">
        <v>0</v>
      </c>
      <c r="E855" s="147">
        <v>0</v>
      </c>
      <c r="F855" s="146" t="str">
        <f t="shared" si="22"/>
        <v>-</v>
      </c>
    </row>
    <row r="856" spans="1:6" s="8" customFormat="1">
      <c r="A856" s="143">
        <v>82412</v>
      </c>
      <c r="B856" s="144" t="s">
        <v>3294</v>
      </c>
      <c r="C856" s="317">
        <v>842</v>
      </c>
      <c r="D856" s="147">
        <v>0</v>
      </c>
      <c r="E856" s="147">
        <v>0</v>
      </c>
      <c r="F856" s="146" t="str">
        <f t="shared" si="22"/>
        <v>-</v>
      </c>
    </row>
    <row r="857" spans="1:6" s="8" customFormat="1">
      <c r="A857" s="143">
        <v>84132</v>
      </c>
      <c r="B857" s="144" t="s">
        <v>3575</v>
      </c>
      <c r="C857" s="317">
        <v>843</v>
      </c>
      <c r="D857" s="147">
        <v>0</v>
      </c>
      <c r="E857" s="147">
        <v>0</v>
      </c>
      <c r="F857" s="146" t="str">
        <f t="shared" si="22"/>
        <v>-</v>
      </c>
    </row>
    <row r="858" spans="1:6" s="8" customFormat="1">
      <c r="A858" s="143">
        <v>84142</v>
      </c>
      <c r="B858" s="144" t="s">
        <v>3670</v>
      </c>
      <c r="C858" s="317">
        <v>844</v>
      </c>
      <c r="D858" s="147">
        <v>0</v>
      </c>
      <c r="E858" s="147">
        <v>0</v>
      </c>
      <c r="F858" s="146" t="str">
        <f t="shared" si="22"/>
        <v>-</v>
      </c>
    </row>
    <row r="859" spans="1:6" s="8" customFormat="1">
      <c r="A859" s="143">
        <v>84152</v>
      </c>
      <c r="B859" s="144" t="s">
        <v>3459</v>
      </c>
      <c r="C859" s="317">
        <v>845</v>
      </c>
      <c r="D859" s="147">
        <v>0</v>
      </c>
      <c r="E859" s="147">
        <v>0</v>
      </c>
      <c r="F859" s="146" t="str">
        <f t="shared" si="22"/>
        <v>-</v>
      </c>
    </row>
    <row r="860" spans="1:6" s="8" customFormat="1">
      <c r="A860" s="143">
        <v>84162</v>
      </c>
      <c r="B860" s="144" t="s">
        <v>3557</v>
      </c>
      <c r="C860" s="317">
        <v>846</v>
      </c>
      <c r="D860" s="147">
        <v>0</v>
      </c>
      <c r="E860" s="147">
        <v>0</v>
      </c>
      <c r="F860" s="146" t="str">
        <f t="shared" si="22"/>
        <v>-</v>
      </c>
    </row>
    <row r="861" spans="1:6" s="8" customFormat="1">
      <c r="A861" s="143">
        <v>84221</v>
      </c>
      <c r="B861" s="144" t="s">
        <v>3769</v>
      </c>
      <c r="C861" s="317">
        <v>847</v>
      </c>
      <c r="D861" s="147">
        <v>0</v>
      </c>
      <c r="E861" s="147">
        <v>0</v>
      </c>
      <c r="F861" s="146" t="str">
        <f t="shared" si="22"/>
        <v>-</v>
      </c>
    </row>
    <row r="862" spans="1:6" s="8" customFormat="1">
      <c r="A862" s="143">
        <v>84222</v>
      </c>
      <c r="B862" s="144" t="s">
        <v>3736</v>
      </c>
      <c r="C862" s="317">
        <v>848</v>
      </c>
      <c r="D862" s="147">
        <v>0</v>
      </c>
      <c r="E862" s="147">
        <v>0</v>
      </c>
      <c r="F862" s="146" t="str">
        <f t="shared" si="22"/>
        <v>-</v>
      </c>
    </row>
    <row r="863" spans="1:6" s="8" customFormat="1">
      <c r="A863" s="143" t="s">
        <v>581</v>
      </c>
      <c r="B863" s="144" t="s">
        <v>2929</v>
      </c>
      <c r="C863" s="317">
        <v>849</v>
      </c>
      <c r="D863" s="147">
        <v>0</v>
      </c>
      <c r="E863" s="147">
        <v>0</v>
      </c>
      <c r="F863" s="146" t="str">
        <f t="shared" si="22"/>
        <v>-</v>
      </c>
    </row>
    <row r="864" spans="1:6" s="8" customFormat="1">
      <c r="A864" s="143">
        <v>84232</v>
      </c>
      <c r="B864" s="144" t="s">
        <v>3770</v>
      </c>
      <c r="C864" s="317">
        <v>850</v>
      </c>
      <c r="D864" s="147">
        <v>0</v>
      </c>
      <c r="E864" s="147">
        <v>0</v>
      </c>
      <c r="F864" s="146" t="str">
        <f t="shared" si="22"/>
        <v>-</v>
      </c>
    </row>
    <row r="865" spans="1:6" s="8" customFormat="1">
      <c r="A865" s="143">
        <v>84242</v>
      </c>
      <c r="B865" s="144" t="s">
        <v>3873</v>
      </c>
      <c r="C865" s="317">
        <v>851</v>
      </c>
      <c r="D865" s="147">
        <v>0</v>
      </c>
      <c r="E865" s="147">
        <v>0</v>
      </c>
      <c r="F865" s="146" t="str">
        <f t="shared" si="22"/>
        <v>-</v>
      </c>
    </row>
    <row r="866" spans="1:6" s="8" customFormat="1">
      <c r="A866" s="143" t="s">
        <v>582</v>
      </c>
      <c r="B866" s="144" t="s">
        <v>3112</v>
      </c>
      <c r="C866" s="317">
        <v>852</v>
      </c>
      <c r="D866" s="147">
        <v>0</v>
      </c>
      <c r="E866" s="147">
        <v>0</v>
      </c>
      <c r="F866" s="146" t="str">
        <f t="shared" si="22"/>
        <v>-</v>
      </c>
    </row>
    <row r="867" spans="1:6" s="8" customFormat="1">
      <c r="A867" s="143">
        <v>84312</v>
      </c>
      <c r="B867" s="144" t="s">
        <v>3709</v>
      </c>
      <c r="C867" s="317">
        <v>853</v>
      </c>
      <c r="D867" s="147">
        <v>0</v>
      </c>
      <c r="E867" s="147">
        <v>0</v>
      </c>
      <c r="F867" s="146" t="str">
        <f t="shared" si="22"/>
        <v>-</v>
      </c>
    </row>
    <row r="868" spans="1:6" s="8" customFormat="1">
      <c r="A868" s="143">
        <v>84431</v>
      </c>
      <c r="B868" s="144" t="s">
        <v>3914</v>
      </c>
      <c r="C868" s="317">
        <v>854</v>
      </c>
      <c r="D868" s="147">
        <v>0</v>
      </c>
      <c r="E868" s="147">
        <v>0</v>
      </c>
      <c r="F868" s="146" t="str">
        <f t="shared" si="22"/>
        <v>-</v>
      </c>
    </row>
    <row r="869" spans="1:6" s="8" customFormat="1">
      <c r="A869" s="143">
        <v>84432</v>
      </c>
      <c r="B869" s="144" t="s">
        <v>3892</v>
      </c>
      <c r="C869" s="317">
        <v>855</v>
      </c>
      <c r="D869" s="147">
        <v>0</v>
      </c>
      <c r="E869" s="147">
        <v>0</v>
      </c>
      <c r="F869" s="146" t="str">
        <f t="shared" si="22"/>
        <v>-</v>
      </c>
    </row>
    <row r="870" spans="1:6" s="8" customFormat="1">
      <c r="A870" s="143" t="s">
        <v>583</v>
      </c>
      <c r="B870" s="144" t="s">
        <v>3140</v>
      </c>
      <c r="C870" s="317">
        <v>856</v>
      </c>
      <c r="D870" s="147">
        <v>0</v>
      </c>
      <c r="E870" s="147">
        <v>0</v>
      </c>
      <c r="F870" s="146" t="str">
        <f t="shared" si="22"/>
        <v>-</v>
      </c>
    </row>
    <row r="871" spans="1:6" s="8" customFormat="1">
      <c r="A871" s="143">
        <v>84442</v>
      </c>
      <c r="B871" s="144" t="s">
        <v>3915</v>
      </c>
      <c r="C871" s="317">
        <v>857</v>
      </c>
      <c r="D871" s="147">
        <v>0</v>
      </c>
      <c r="E871" s="147">
        <v>0</v>
      </c>
      <c r="F871" s="146" t="str">
        <f t="shared" si="22"/>
        <v>-</v>
      </c>
    </row>
    <row r="872" spans="1:6" s="8" customFormat="1" ht="24">
      <c r="A872" s="143">
        <v>84452</v>
      </c>
      <c r="B872" s="150" t="s">
        <v>3983</v>
      </c>
      <c r="C872" s="317">
        <v>858</v>
      </c>
      <c r="D872" s="147">
        <v>0</v>
      </c>
      <c r="E872" s="147">
        <v>0</v>
      </c>
      <c r="F872" s="146" t="str">
        <f t="shared" si="22"/>
        <v>-</v>
      </c>
    </row>
    <row r="873" spans="1:6" s="8" customFormat="1" ht="24">
      <c r="A873" s="143" t="s">
        <v>584</v>
      </c>
      <c r="B873" s="150" t="s">
        <v>3304</v>
      </c>
      <c r="C873" s="317">
        <v>859</v>
      </c>
      <c r="D873" s="147">
        <v>0</v>
      </c>
      <c r="E873" s="147">
        <v>0</v>
      </c>
      <c r="F873" s="146" t="str">
        <f t="shared" si="22"/>
        <v>-</v>
      </c>
    </row>
    <row r="874" spans="1:6" s="8" customFormat="1">
      <c r="A874" s="143">
        <v>84461</v>
      </c>
      <c r="B874" s="144" t="s">
        <v>3671</v>
      </c>
      <c r="C874" s="317">
        <v>860</v>
      </c>
      <c r="D874" s="147">
        <v>0</v>
      </c>
      <c r="E874" s="147">
        <v>0</v>
      </c>
      <c r="F874" s="146" t="str">
        <f t="shared" si="22"/>
        <v>-</v>
      </c>
    </row>
    <row r="875" spans="1:6" s="8" customFormat="1">
      <c r="A875" s="143">
        <v>84462</v>
      </c>
      <c r="B875" s="144" t="s">
        <v>3649</v>
      </c>
      <c r="C875" s="317">
        <v>861</v>
      </c>
      <c r="D875" s="147">
        <v>0</v>
      </c>
      <c r="E875" s="147">
        <v>0</v>
      </c>
      <c r="F875" s="146" t="str">
        <f t="shared" si="22"/>
        <v>-</v>
      </c>
    </row>
    <row r="876" spans="1:6" s="8" customFormat="1">
      <c r="A876" s="143" t="s">
        <v>585</v>
      </c>
      <c r="B876" s="144" t="s">
        <v>2831</v>
      </c>
      <c r="C876" s="317">
        <v>862</v>
      </c>
      <c r="D876" s="147">
        <v>0</v>
      </c>
      <c r="E876" s="147">
        <v>0</v>
      </c>
      <c r="F876" s="146" t="str">
        <f t="shared" si="22"/>
        <v>-</v>
      </c>
    </row>
    <row r="877" spans="1:6" s="8" customFormat="1">
      <c r="A877" s="143">
        <v>84472</v>
      </c>
      <c r="B877" s="144" t="s">
        <v>3672</v>
      </c>
      <c r="C877" s="317">
        <v>863</v>
      </c>
      <c r="D877" s="147">
        <v>0</v>
      </c>
      <c r="E877" s="147">
        <v>0</v>
      </c>
      <c r="F877" s="146" t="str">
        <f t="shared" ref="F877:F908" si="23">IF(D877&lt;&gt;0,IF(E877/D877&gt;=100,"&gt;&gt;100",E877/D877*100),"-")</f>
        <v>-</v>
      </c>
    </row>
    <row r="878" spans="1:6" s="8" customFormat="1">
      <c r="A878" s="143">
        <v>84482</v>
      </c>
      <c r="B878" s="144" t="s">
        <v>3797</v>
      </c>
      <c r="C878" s="317">
        <v>864</v>
      </c>
      <c r="D878" s="147">
        <v>0</v>
      </c>
      <c r="E878" s="147">
        <v>0</v>
      </c>
      <c r="F878" s="146" t="str">
        <f t="shared" si="23"/>
        <v>-</v>
      </c>
    </row>
    <row r="879" spans="1:6" s="8" customFormat="1">
      <c r="A879" s="143" t="s">
        <v>586</v>
      </c>
      <c r="B879" s="144" t="s">
        <v>2982</v>
      </c>
      <c r="C879" s="317">
        <v>865</v>
      </c>
      <c r="D879" s="147">
        <v>0</v>
      </c>
      <c r="E879" s="147">
        <v>0</v>
      </c>
      <c r="F879" s="146" t="str">
        <f t="shared" si="23"/>
        <v>-</v>
      </c>
    </row>
    <row r="880" spans="1:6" s="8" customFormat="1">
      <c r="A880" s="143">
        <v>84532</v>
      </c>
      <c r="B880" s="144" t="s">
        <v>3874</v>
      </c>
      <c r="C880" s="317">
        <v>866</v>
      </c>
      <c r="D880" s="147">
        <v>0</v>
      </c>
      <c r="E880" s="147">
        <v>0</v>
      </c>
      <c r="F880" s="146" t="str">
        <f t="shared" si="23"/>
        <v>-</v>
      </c>
    </row>
    <row r="881" spans="1:6" s="8" customFormat="1">
      <c r="A881" s="143">
        <v>84542</v>
      </c>
      <c r="B881" s="144" t="s">
        <v>3386</v>
      </c>
      <c r="C881" s="317">
        <v>867</v>
      </c>
      <c r="D881" s="147">
        <v>0</v>
      </c>
      <c r="E881" s="147">
        <v>0</v>
      </c>
      <c r="F881" s="146" t="str">
        <f t="shared" si="23"/>
        <v>-</v>
      </c>
    </row>
    <row r="882" spans="1:6" s="8" customFormat="1">
      <c r="A882" s="143">
        <v>84552</v>
      </c>
      <c r="B882" s="144" t="s">
        <v>3617</v>
      </c>
      <c r="C882" s="317">
        <v>868</v>
      </c>
      <c r="D882" s="147">
        <v>0</v>
      </c>
      <c r="E882" s="147">
        <v>0</v>
      </c>
      <c r="F882" s="146" t="str">
        <f t="shared" si="23"/>
        <v>-</v>
      </c>
    </row>
    <row r="883" spans="1:6" s="8" customFormat="1">
      <c r="A883" s="143">
        <v>84711</v>
      </c>
      <c r="B883" s="144" t="s">
        <v>3457</v>
      </c>
      <c r="C883" s="317">
        <v>869</v>
      </c>
      <c r="D883" s="147">
        <v>0</v>
      </c>
      <c r="E883" s="147">
        <v>0</v>
      </c>
      <c r="F883" s="146" t="str">
        <f t="shared" si="23"/>
        <v>-</v>
      </c>
    </row>
    <row r="884" spans="1:6" s="8" customFormat="1">
      <c r="A884" s="143">
        <v>84712</v>
      </c>
      <c r="B884" s="144" t="s">
        <v>3407</v>
      </c>
      <c r="C884" s="317">
        <v>870</v>
      </c>
      <c r="D884" s="147">
        <v>0</v>
      </c>
      <c r="E884" s="147">
        <v>0</v>
      </c>
      <c r="F884" s="146" t="str">
        <f t="shared" si="23"/>
        <v>-</v>
      </c>
    </row>
    <row r="885" spans="1:6" s="8" customFormat="1">
      <c r="A885" s="143">
        <v>84721</v>
      </c>
      <c r="B885" s="144" t="s">
        <v>3532</v>
      </c>
      <c r="C885" s="317">
        <v>871</v>
      </c>
      <c r="D885" s="147">
        <v>0</v>
      </c>
      <c r="E885" s="147">
        <v>0</v>
      </c>
      <c r="F885" s="146" t="str">
        <f t="shared" si="23"/>
        <v>-</v>
      </c>
    </row>
    <row r="886" spans="1:6" s="8" customFormat="1">
      <c r="A886" s="143">
        <v>84722</v>
      </c>
      <c r="B886" s="144" t="s">
        <v>3488</v>
      </c>
      <c r="C886" s="317">
        <v>872</v>
      </c>
      <c r="D886" s="147">
        <v>0</v>
      </c>
      <c r="E886" s="147">
        <v>0</v>
      </c>
      <c r="F886" s="146" t="str">
        <f t="shared" si="23"/>
        <v>-</v>
      </c>
    </row>
    <row r="887" spans="1:6" s="8" customFormat="1">
      <c r="A887" s="143">
        <v>84731</v>
      </c>
      <c r="B887" s="144" t="s">
        <v>3458</v>
      </c>
      <c r="C887" s="317">
        <v>873</v>
      </c>
      <c r="D887" s="147">
        <v>0</v>
      </c>
      <c r="E887" s="147">
        <v>0</v>
      </c>
      <c r="F887" s="146" t="str">
        <f t="shared" si="23"/>
        <v>-</v>
      </c>
    </row>
    <row r="888" spans="1:6" s="8" customFormat="1">
      <c r="A888" s="143">
        <v>84732</v>
      </c>
      <c r="B888" s="144" t="s">
        <v>3408</v>
      </c>
      <c r="C888" s="317">
        <v>874</v>
      </c>
      <c r="D888" s="147">
        <v>0</v>
      </c>
      <c r="E888" s="147">
        <v>0</v>
      </c>
      <c r="F888" s="146" t="str">
        <f t="shared" si="23"/>
        <v>-</v>
      </c>
    </row>
    <row r="889" spans="1:6" s="8" customFormat="1">
      <c r="A889" s="143">
        <v>84741</v>
      </c>
      <c r="B889" s="144" t="s">
        <v>3487</v>
      </c>
      <c r="C889" s="317">
        <v>875</v>
      </c>
      <c r="D889" s="147">
        <v>0</v>
      </c>
      <c r="E889" s="147">
        <v>0</v>
      </c>
      <c r="F889" s="146" t="str">
        <f t="shared" si="23"/>
        <v>-</v>
      </c>
    </row>
    <row r="890" spans="1:6" s="8" customFormat="1">
      <c r="A890" s="143">
        <v>84742</v>
      </c>
      <c r="B890" s="144" t="s">
        <v>3440</v>
      </c>
      <c r="C890" s="317">
        <v>876</v>
      </c>
      <c r="D890" s="147">
        <v>0</v>
      </c>
      <c r="E890" s="147">
        <v>0</v>
      </c>
      <c r="F890" s="146" t="str">
        <f t="shared" si="23"/>
        <v>-</v>
      </c>
    </row>
    <row r="891" spans="1:6" s="8" customFormat="1">
      <c r="A891" s="143">
        <v>84751</v>
      </c>
      <c r="B891" s="144" t="s">
        <v>3556</v>
      </c>
      <c r="C891" s="317">
        <v>877</v>
      </c>
      <c r="D891" s="147">
        <v>0</v>
      </c>
      <c r="E891" s="147">
        <v>0</v>
      </c>
      <c r="F891" s="146" t="str">
        <f t="shared" si="23"/>
        <v>-</v>
      </c>
    </row>
    <row r="892" spans="1:6" s="8" customFormat="1">
      <c r="A892" s="143">
        <v>84752</v>
      </c>
      <c r="B892" s="144" t="s">
        <v>3508</v>
      </c>
      <c r="C892" s="317">
        <v>878</v>
      </c>
      <c r="D892" s="147">
        <v>0</v>
      </c>
      <c r="E892" s="147">
        <v>0</v>
      </c>
      <c r="F892" s="146" t="str">
        <f t="shared" si="23"/>
        <v>-</v>
      </c>
    </row>
    <row r="893" spans="1:6" s="8" customFormat="1">
      <c r="A893" s="143">
        <v>84761</v>
      </c>
      <c r="B893" s="149" t="s">
        <v>3936</v>
      </c>
      <c r="C893" s="317">
        <v>879</v>
      </c>
      <c r="D893" s="147">
        <v>0</v>
      </c>
      <c r="E893" s="147">
        <v>0</v>
      </c>
      <c r="F893" s="146" t="str">
        <f t="shared" si="23"/>
        <v>-</v>
      </c>
    </row>
    <row r="894" spans="1:6" s="8" customFormat="1">
      <c r="A894" s="143">
        <v>84762</v>
      </c>
      <c r="B894" s="149" t="s">
        <v>3919</v>
      </c>
      <c r="C894" s="317">
        <v>880</v>
      </c>
      <c r="D894" s="147">
        <v>0</v>
      </c>
      <c r="E894" s="147">
        <v>0</v>
      </c>
      <c r="F894" s="146" t="str">
        <f t="shared" si="23"/>
        <v>-</v>
      </c>
    </row>
    <row r="895" spans="1:6" s="8" customFormat="1" ht="24">
      <c r="A895" s="143" t="s">
        <v>587</v>
      </c>
      <c r="B895" s="144" t="s">
        <v>4021</v>
      </c>
      <c r="C895" s="317">
        <v>881</v>
      </c>
      <c r="D895" s="147">
        <v>0</v>
      </c>
      <c r="E895" s="147">
        <v>0</v>
      </c>
      <c r="F895" s="146" t="str">
        <f t="shared" si="23"/>
        <v>-</v>
      </c>
    </row>
    <row r="896" spans="1:6" s="8" customFormat="1" ht="24">
      <c r="A896" s="143" t="s">
        <v>588</v>
      </c>
      <c r="B896" s="144" t="s">
        <v>4012</v>
      </c>
      <c r="C896" s="317">
        <v>882</v>
      </c>
      <c r="D896" s="147">
        <v>0</v>
      </c>
      <c r="E896" s="147">
        <v>0</v>
      </c>
      <c r="F896" s="146" t="str">
        <f t="shared" si="23"/>
        <v>-</v>
      </c>
    </row>
    <row r="897" spans="1:6" s="8" customFormat="1">
      <c r="A897" s="143">
        <v>85412</v>
      </c>
      <c r="B897" s="144" t="s">
        <v>3249</v>
      </c>
      <c r="C897" s="317">
        <v>883</v>
      </c>
      <c r="D897" s="147">
        <v>0</v>
      </c>
      <c r="E897" s="147">
        <v>0</v>
      </c>
      <c r="F897" s="146" t="str">
        <f t="shared" si="23"/>
        <v>-</v>
      </c>
    </row>
    <row r="898" spans="1:6" s="8" customFormat="1" ht="24">
      <c r="A898" s="143">
        <v>51212</v>
      </c>
      <c r="B898" s="150" t="s">
        <v>3921</v>
      </c>
      <c r="C898" s="317">
        <v>884</v>
      </c>
      <c r="D898" s="147">
        <v>0</v>
      </c>
      <c r="E898" s="147">
        <v>0</v>
      </c>
      <c r="F898" s="146" t="str">
        <f t="shared" si="23"/>
        <v>-</v>
      </c>
    </row>
    <row r="899" spans="1:6" s="8" customFormat="1" ht="24">
      <c r="A899" s="143" t="s">
        <v>543</v>
      </c>
      <c r="B899" s="150" t="s">
        <v>4008</v>
      </c>
      <c r="C899" s="317">
        <v>885</v>
      </c>
      <c r="D899" s="147">
        <v>0</v>
      </c>
      <c r="E899" s="147">
        <v>0</v>
      </c>
      <c r="F899" s="146" t="str">
        <f t="shared" si="23"/>
        <v>-</v>
      </c>
    </row>
    <row r="900" spans="1:6" s="8" customFormat="1">
      <c r="A900" s="143">
        <v>51322</v>
      </c>
      <c r="B900" s="144" t="s">
        <v>3655</v>
      </c>
      <c r="C900" s="317">
        <v>886</v>
      </c>
      <c r="D900" s="147">
        <v>0</v>
      </c>
      <c r="E900" s="147">
        <v>0</v>
      </c>
      <c r="F900" s="146" t="str">
        <f t="shared" si="23"/>
        <v>-</v>
      </c>
    </row>
    <row r="901" spans="1:6" s="8" customFormat="1">
      <c r="A901" s="143" t="s">
        <v>544</v>
      </c>
      <c r="B901" s="144" t="s">
        <v>3087</v>
      </c>
      <c r="C901" s="317">
        <v>887</v>
      </c>
      <c r="D901" s="147">
        <v>0</v>
      </c>
      <c r="E901" s="147">
        <v>0</v>
      </c>
      <c r="F901" s="146" t="str">
        <f t="shared" si="23"/>
        <v>-</v>
      </c>
    </row>
    <row r="902" spans="1:6" s="8" customFormat="1">
      <c r="A902" s="143">
        <v>51332</v>
      </c>
      <c r="B902" s="144" t="s">
        <v>3663</v>
      </c>
      <c r="C902" s="317">
        <v>888</v>
      </c>
      <c r="D902" s="147">
        <v>0</v>
      </c>
      <c r="E902" s="147">
        <v>0</v>
      </c>
      <c r="F902" s="146" t="str">
        <f t="shared" si="23"/>
        <v>-</v>
      </c>
    </row>
    <row r="903" spans="1:6" s="8" customFormat="1">
      <c r="A903" s="143" t="s">
        <v>545</v>
      </c>
      <c r="B903" s="144" t="s">
        <v>3855</v>
      </c>
      <c r="C903" s="317">
        <v>889</v>
      </c>
      <c r="D903" s="147">
        <v>0</v>
      </c>
      <c r="E903" s="147">
        <v>0</v>
      </c>
      <c r="F903" s="146" t="str">
        <f t="shared" si="23"/>
        <v>-</v>
      </c>
    </row>
    <row r="904" spans="1:6" s="8" customFormat="1">
      <c r="A904" s="143">
        <v>51342</v>
      </c>
      <c r="B904" s="144" t="s">
        <v>3803</v>
      </c>
      <c r="C904" s="317">
        <v>890</v>
      </c>
      <c r="D904" s="147">
        <v>0</v>
      </c>
      <c r="E904" s="147">
        <v>0</v>
      </c>
      <c r="F904" s="146" t="str">
        <f t="shared" si="23"/>
        <v>-</v>
      </c>
    </row>
    <row r="905" spans="1:6" s="8" customFormat="1" ht="24">
      <c r="A905" s="143" t="s">
        <v>546</v>
      </c>
      <c r="B905" s="144" t="s">
        <v>3259</v>
      </c>
      <c r="C905" s="317">
        <v>891</v>
      </c>
      <c r="D905" s="147">
        <v>0</v>
      </c>
      <c r="E905" s="147">
        <v>0</v>
      </c>
      <c r="F905" s="146" t="str">
        <f t="shared" si="23"/>
        <v>-</v>
      </c>
    </row>
    <row r="906" spans="1:6" s="8" customFormat="1">
      <c r="A906" s="143">
        <v>51411</v>
      </c>
      <c r="B906" s="144" t="s">
        <v>3640</v>
      </c>
      <c r="C906" s="317">
        <v>892</v>
      </c>
      <c r="D906" s="147">
        <v>0</v>
      </c>
      <c r="E906" s="147">
        <v>0</v>
      </c>
      <c r="F906" s="146" t="str">
        <f t="shared" si="23"/>
        <v>-</v>
      </c>
    </row>
    <row r="907" spans="1:6" s="8" customFormat="1">
      <c r="A907" s="143">
        <v>51412</v>
      </c>
      <c r="B907" s="144" t="s">
        <v>3609</v>
      </c>
      <c r="C907" s="317">
        <v>893</v>
      </c>
      <c r="D907" s="147">
        <v>0</v>
      </c>
      <c r="E907" s="147">
        <v>0</v>
      </c>
      <c r="F907" s="146" t="str">
        <f t="shared" si="23"/>
        <v>-</v>
      </c>
    </row>
    <row r="908" spans="1:6" s="8" customFormat="1">
      <c r="A908" s="143" t="s">
        <v>547</v>
      </c>
      <c r="B908" s="144" t="s">
        <v>3812</v>
      </c>
      <c r="C908" s="317">
        <v>894</v>
      </c>
      <c r="D908" s="147">
        <v>0</v>
      </c>
      <c r="E908" s="147">
        <v>0</v>
      </c>
      <c r="F908" s="146" t="str">
        <f t="shared" si="23"/>
        <v>-</v>
      </c>
    </row>
    <row r="909" spans="1:6" s="8" customFormat="1">
      <c r="A909" s="143">
        <v>51532</v>
      </c>
      <c r="B909" s="144" t="s">
        <v>3824</v>
      </c>
      <c r="C909" s="317">
        <v>895</v>
      </c>
      <c r="D909" s="147">
        <v>0</v>
      </c>
      <c r="E909" s="147">
        <v>0</v>
      </c>
      <c r="F909" s="146" t="str">
        <f t="shared" ref="F909:F940" si="24">IF(D909&lt;&gt;0,IF(E909/D909&gt;=100,"&gt;&gt;100",E909/D909*100),"-")</f>
        <v>-</v>
      </c>
    </row>
    <row r="910" spans="1:6" s="8" customFormat="1" ht="24">
      <c r="A910" s="143" t="s">
        <v>548</v>
      </c>
      <c r="B910" s="144" t="s">
        <v>3283</v>
      </c>
      <c r="C910" s="317">
        <v>896</v>
      </c>
      <c r="D910" s="147">
        <v>0</v>
      </c>
      <c r="E910" s="147">
        <v>0</v>
      </c>
      <c r="F910" s="146" t="str">
        <f t="shared" si="24"/>
        <v>-</v>
      </c>
    </row>
    <row r="911" spans="1:6" s="8" customFormat="1">
      <c r="A911" s="143">
        <v>51542</v>
      </c>
      <c r="B911" s="144" t="s">
        <v>3835</v>
      </c>
      <c r="C911" s="317">
        <v>897</v>
      </c>
      <c r="D911" s="147">
        <v>0</v>
      </c>
      <c r="E911" s="147">
        <v>0</v>
      </c>
      <c r="F911" s="146" t="str">
        <f t="shared" si="24"/>
        <v>-</v>
      </c>
    </row>
    <row r="912" spans="1:6" s="8" customFormat="1" ht="24">
      <c r="A912" s="143" t="s">
        <v>549</v>
      </c>
      <c r="B912" s="144" t="s">
        <v>3971</v>
      </c>
      <c r="C912" s="317">
        <v>898</v>
      </c>
      <c r="D912" s="147">
        <v>0</v>
      </c>
      <c r="E912" s="147">
        <v>0</v>
      </c>
      <c r="F912" s="146" t="str">
        <f t="shared" si="24"/>
        <v>-</v>
      </c>
    </row>
    <row r="913" spans="1:6" s="8" customFormat="1" ht="24">
      <c r="A913" s="143">
        <v>51552</v>
      </c>
      <c r="B913" s="150" t="s">
        <v>3929</v>
      </c>
      <c r="C913" s="317">
        <v>899</v>
      </c>
      <c r="D913" s="147">
        <v>0</v>
      </c>
      <c r="E913" s="147">
        <v>0</v>
      </c>
      <c r="F913" s="146" t="str">
        <f t="shared" si="24"/>
        <v>-</v>
      </c>
    </row>
    <row r="914" spans="1:6" s="8" customFormat="1" ht="24">
      <c r="A914" s="143" t="s">
        <v>550</v>
      </c>
      <c r="B914" s="150" t="s">
        <v>3445</v>
      </c>
      <c r="C914" s="317">
        <v>900</v>
      </c>
      <c r="D914" s="147">
        <v>0</v>
      </c>
      <c r="E914" s="147">
        <v>0</v>
      </c>
      <c r="F914" s="146" t="str">
        <f t="shared" si="24"/>
        <v>-</v>
      </c>
    </row>
    <row r="915" spans="1:6" s="8" customFormat="1">
      <c r="A915" s="143">
        <v>51631</v>
      </c>
      <c r="B915" s="144" t="s">
        <v>3813</v>
      </c>
      <c r="C915" s="317">
        <v>901</v>
      </c>
      <c r="D915" s="147">
        <v>0</v>
      </c>
      <c r="E915" s="147">
        <v>0</v>
      </c>
      <c r="F915" s="146" t="str">
        <f t="shared" si="24"/>
        <v>-</v>
      </c>
    </row>
    <row r="916" spans="1:6" s="8" customFormat="1">
      <c r="A916" s="143">
        <v>51632</v>
      </c>
      <c r="B916" s="144" t="s">
        <v>3786</v>
      </c>
      <c r="C916" s="317">
        <v>902</v>
      </c>
      <c r="D916" s="147">
        <v>0</v>
      </c>
      <c r="E916" s="147">
        <v>0</v>
      </c>
      <c r="F916" s="146" t="str">
        <f t="shared" si="24"/>
        <v>-</v>
      </c>
    </row>
    <row r="917" spans="1:6" s="8" customFormat="1" ht="24">
      <c r="A917" s="143" t="s">
        <v>551</v>
      </c>
      <c r="B917" s="144" t="s">
        <v>3942</v>
      </c>
      <c r="C917" s="317">
        <v>903</v>
      </c>
      <c r="D917" s="147">
        <v>0</v>
      </c>
      <c r="E917" s="147">
        <v>0</v>
      </c>
      <c r="F917" s="146" t="str">
        <f t="shared" si="24"/>
        <v>-</v>
      </c>
    </row>
    <row r="918" spans="1:6" s="8" customFormat="1">
      <c r="A918" s="143">
        <v>51641</v>
      </c>
      <c r="B918" s="144" t="s">
        <v>3262</v>
      </c>
      <c r="C918" s="317">
        <v>904</v>
      </c>
      <c r="D918" s="147">
        <v>0</v>
      </c>
      <c r="E918" s="147">
        <v>0</v>
      </c>
      <c r="F918" s="146" t="str">
        <f t="shared" si="24"/>
        <v>-</v>
      </c>
    </row>
    <row r="919" spans="1:6" s="8" customFormat="1">
      <c r="A919" s="143">
        <v>51642</v>
      </c>
      <c r="B919" s="144" t="s">
        <v>3207</v>
      </c>
      <c r="C919" s="317">
        <v>905</v>
      </c>
      <c r="D919" s="147">
        <v>0</v>
      </c>
      <c r="E919" s="147">
        <v>0</v>
      </c>
      <c r="F919" s="146" t="str">
        <f t="shared" si="24"/>
        <v>-</v>
      </c>
    </row>
    <row r="920" spans="1:6" s="8" customFormat="1">
      <c r="A920" s="143" t="s">
        <v>552</v>
      </c>
      <c r="B920" s="144" t="s">
        <v>2737</v>
      </c>
      <c r="C920" s="317">
        <v>906</v>
      </c>
      <c r="D920" s="147">
        <v>0</v>
      </c>
      <c r="E920" s="147">
        <v>0</v>
      </c>
      <c r="F920" s="146" t="str">
        <f t="shared" si="24"/>
        <v>-</v>
      </c>
    </row>
    <row r="921" spans="1:6" s="8" customFormat="1">
      <c r="A921" s="143">
        <v>51711</v>
      </c>
      <c r="B921" s="144" t="s">
        <v>3238</v>
      </c>
      <c r="C921" s="317">
        <v>907</v>
      </c>
      <c r="D921" s="147">
        <v>0</v>
      </c>
      <c r="E921" s="147">
        <v>0</v>
      </c>
      <c r="F921" s="146" t="str">
        <f t="shared" si="24"/>
        <v>-</v>
      </c>
    </row>
    <row r="922" spans="1:6" s="8" customFormat="1">
      <c r="A922" s="143">
        <v>51712</v>
      </c>
      <c r="B922" s="144" t="s">
        <v>3145</v>
      </c>
      <c r="C922" s="317">
        <v>908</v>
      </c>
      <c r="D922" s="147">
        <v>0</v>
      </c>
      <c r="E922" s="147">
        <v>0</v>
      </c>
      <c r="F922" s="146" t="str">
        <f t="shared" si="24"/>
        <v>-</v>
      </c>
    </row>
    <row r="923" spans="1:6" s="8" customFormat="1">
      <c r="A923" s="143">
        <v>51721</v>
      </c>
      <c r="B923" s="144" t="s">
        <v>3376</v>
      </c>
      <c r="C923" s="317">
        <v>909</v>
      </c>
      <c r="D923" s="147">
        <v>0</v>
      </c>
      <c r="E923" s="147">
        <v>0</v>
      </c>
      <c r="F923" s="146" t="str">
        <f t="shared" si="24"/>
        <v>-</v>
      </c>
    </row>
    <row r="924" spans="1:6" s="8" customFormat="1">
      <c r="A924" s="143">
        <v>51722</v>
      </c>
      <c r="B924" s="144" t="s">
        <v>3306</v>
      </c>
      <c r="C924" s="317">
        <v>910</v>
      </c>
      <c r="D924" s="147">
        <v>0</v>
      </c>
      <c r="E924" s="147">
        <v>0</v>
      </c>
      <c r="F924" s="146" t="str">
        <f t="shared" si="24"/>
        <v>-</v>
      </c>
    </row>
    <row r="925" spans="1:6" s="8" customFormat="1">
      <c r="A925" s="143" t="s">
        <v>553</v>
      </c>
      <c r="B925" s="144" t="s">
        <v>3628</v>
      </c>
      <c r="C925" s="317">
        <v>911</v>
      </c>
      <c r="D925" s="147">
        <v>0</v>
      </c>
      <c r="E925" s="147">
        <v>0</v>
      </c>
      <c r="F925" s="146" t="str">
        <f t="shared" si="24"/>
        <v>-</v>
      </c>
    </row>
    <row r="926" spans="1:6" s="8" customFormat="1">
      <c r="A926" s="143">
        <v>51731</v>
      </c>
      <c r="B926" s="144" t="s">
        <v>3288</v>
      </c>
      <c r="C926" s="317">
        <v>912</v>
      </c>
      <c r="D926" s="147">
        <v>0</v>
      </c>
      <c r="E926" s="147">
        <v>0</v>
      </c>
      <c r="F926" s="146" t="str">
        <f t="shared" si="24"/>
        <v>-</v>
      </c>
    </row>
    <row r="927" spans="1:6" s="8" customFormat="1">
      <c r="A927" s="143">
        <v>51732</v>
      </c>
      <c r="B927" s="144" t="s">
        <v>3239</v>
      </c>
      <c r="C927" s="317">
        <v>913</v>
      </c>
      <c r="D927" s="147">
        <v>0</v>
      </c>
      <c r="E927" s="147">
        <v>0</v>
      </c>
      <c r="F927" s="146" t="str">
        <f t="shared" si="24"/>
        <v>-</v>
      </c>
    </row>
    <row r="928" spans="1:6" s="8" customFormat="1">
      <c r="A928" s="143" t="s">
        <v>554</v>
      </c>
      <c r="B928" s="144" t="s">
        <v>3587</v>
      </c>
      <c r="C928" s="317">
        <v>914</v>
      </c>
      <c r="D928" s="147">
        <v>0</v>
      </c>
      <c r="E928" s="147">
        <v>0</v>
      </c>
      <c r="F928" s="146" t="str">
        <f t="shared" si="24"/>
        <v>-</v>
      </c>
    </row>
    <row r="929" spans="1:6" s="8" customFormat="1">
      <c r="A929" s="143">
        <v>51741</v>
      </c>
      <c r="B929" s="144" t="s">
        <v>3305</v>
      </c>
      <c r="C929" s="317">
        <v>915</v>
      </c>
      <c r="D929" s="147">
        <v>0</v>
      </c>
      <c r="E929" s="147">
        <v>0</v>
      </c>
      <c r="F929" s="146" t="str">
        <f t="shared" si="24"/>
        <v>-</v>
      </c>
    </row>
    <row r="930" spans="1:6" s="8" customFormat="1">
      <c r="A930" s="143">
        <v>51742</v>
      </c>
      <c r="B930" s="144" t="s">
        <v>3261</v>
      </c>
      <c r="C930" s="317">
        <v>916</v>
      </c>
      <c r="D930" s="147">
        <v>0</v>
      </c>
      <c r="E930" s="147">
        <v>0</v>
      </c>
      <c r="F930" s="146" t="str">
        <f t="shared" si="24"/>
        <v>-</v>
      </c>
    </row>
    <row r="931" spans="1:6" s="8" customFormat="1">
      <c r="A931" s="143" t="s">
        <v>555</v>
      </c>
      <c r="B931" s="144" t="s">
        <v>3598</v>
      </c>
      <c r="C931" s="317">
        <v>917</v>
      </c>
      <c r="D931" s="147">
        <v>0</v>
      </c>
      <c r="E931" s="147">
        <v>0</v>
      </c>
      <c r="F931" s="146" t="str">
        <f t="shared" si="24"/>
        <v>-</v>
      </c>
    </row>
    <row r="932" spans="1:6" s="8" customFormat="1">
      <c r="A932" s="143">
        <v>51751</v>
      </c>
      <c r="B932" s="144" t="s">
        <v>3336</v>
      </c>
      <c r="C932" s="317">
        <v>918</v>
      </c>
      <c r="D932" s="147">
        <v>0</v>
      </c>
      <c r="E932" s="147">
        <v>0</v>
      </c>
      <c r="F932" s="146" t="str">
        <f t="shared" si="24"/>
        <v>-</v>
      </c>
    </row>
    <row r="933" spans="1:6" s="8" customFormat="1">
      <c r="A933" s="143">
        <v>51752</v>
      </c>
      <c r="B933" s="144" t="s">
        <v>3287</v>
      </c>
      <c r="C933" s="317">
        <v>919</v>
      </c>
      <c r="D933" s="147">
        <v>0</v>
      </c>
      <c r="E933" s="147">
        <v>0</v>
      </c>
      <c r="F933" s="146" t="str">
        <f t="shared" si="24"/>
        <v>-</v>
      </c>
    </row>
    <row r="934" spans="1:6" s="8" customFormat="1">
      <c r="A934" s="143" t="s">
        <v>556</v>
      </c>
      <c r="B934" s="144" t="s">
        <v>2805</v>
      </c>
      <c r="C934" s="317">
        <v>920</v>
      </c>
      <c r="D934" s="147">
        <v>0</v>
      </c>
      <c r="E934" s="147">
        <v>0</v>
      </c>
      <c r="F934" s="146" t="str">
        <f t="shared" si="24"/>
        <v>-</v>
      </c>
    </row>
    <row r="935" spans="1:6" s="8" customFormat="1">
      <c r="A935" s="143">
        <v>51761</v>
      </c>
      <c r="B935" s="144" t="s">
        <v>3877</v>
      </c>
      <c r="C935" s="317">
        <v>921</v>
      </c>
      <c r="D935" s="147">
        <v>0</v>
      </c>
      <c r="E935" s="147">
        <v>0</v>
      </c>
      <c r="F935" s="146" t="str">
        <f t="shared" si="24"/>
        <v>-</v>
      </c>
    </row>
    <row r="936" spans="1:6" s="8" customFormat="1">
      <c r="A936" s="143">
        <v>51762</v>
      </c>
      <c r="B936" s="144" t="s">
        <v>3856</v>
      </c>
      <c r="C936" s="317">
        <v>922</v>
      </c>
      <c r="D936" s="147">
        <v>0</v>
      </c>
      <c r="E936" s="147">
        <v>0</v>
      </c>
      <c r="F936" s="146" t="str">
        <f t="shared" si="24"/>
        <v>-</v>
      </c>
    </row>
    <row r="937" spans="1:6" s="8" customFormat="1" ht="24">
      <c r="A937" s="143" t="s">
        <v>557</v>
      </c>
      <c r="B937" s="144" t="s">
        <v>3984</v>
      </c>
      <c r="C937" s="317">
        <v>923</v>
      </c>
      <c r="D937" s="147">
        <v>0</v>
      </c>
      <c r="E937" s="147">
        <v>0</v>
      </c>
      <c r="F937" s="146" t="str">
        <f t="shared" si="24"/>
        <v>-</v>
      </c>
    </row>
    <row r="938" spans="1:6" s="8" customFormat="1" ht="24">
      <c r="A938" s="143">
        <v>51771</v>
      </c>
      <c r="B938" s="144" t="s">
        <v>3999</v>
      </c>
      <c r="C938" s="317">
        <v>924</v>
      </c>
      <c r="D938" s="147">
        <v>0</v>
      </c>
      <c r="E938" s="147">
        <v>0</v>
      </c>
      <c r="F938" s="146" t="str">
        <f t="shared" si="24"/>
        <v>-</v>
      </c>
    </row>
    <row r="939" spans="1:6" s="8" customFormat="1" ht="24">
      <c r="A939" s="143">
        <v>51772</v>
      </c>
      <c r="B939" s="144" t="s">
        <v>3993</v>
      </c>
      <c r="C939" s="317">
        <v>925</v>
      </c>
      <c r="D939" s="147">
        <v>0</v>
      </c>
      <c r="E939" s="147">
        <v>0</v>
      </c>
      <c r="F939" s="146" t="str">
        <f t="shared" si="24"/>
        <v>-</v>
      </c>
    </row>
    <row r="940" spans="1:6" s="8" customFormat="1" ht="24">
      <c r="A940" s="143" t="s">
        <v>558</v>
      </c>
      <c r="B940" s="144" t="s">
        <v>4045</v>
      </c>
      <c r="C940" s="317">
        <v>926</v>
      </c>
      <c r="D940" s="147">
        <v>0</v>
      </c>
      <c r="E940" s="147">
        <v>0</v>
      </c>
      <c r="F940" s="146" t="str">
        <f t="shared" si="24"/>
        <v>-</v>
      </c>
    </row>
    <row r="941" spans="1:6" s="8" customFormat="1">
      <c r="A941" s="143">
        <v>54132</v>
      </c>
      <c r="B941" s="144" t="s">
        <v>3817</v>
      </c>
      <c r="C941" s="317">
        <v>927</v>
      </c>
      <c r="D941" s="147">
        <v>0</v>
      </c>
      <c r="E941" s="147">
        <v>0</v>
      </c>
      <c r="F941" s="146" t="str">
        <f t="shared" ref="F941:F972" si="25">IF(D941&lt;&gt;0,IF(E941/D941&gt;=100,"&gt;&gt;100",E941/D941*100),"-")</f>
        <v>-</v>
      </c>
    </row>
    <row r="942" spans="1:6" s="8" customFormat="1">
      <c r="A942" s="143">
        <v>54142</v>
      </c>
      <c r="B942" s="144" t="s">
        <v>3896</v>
      </c>
      <c r="C942" s="317">
        <v>928</v>
      </c>
      <c r="D942" s="147">
        <v>0</v>
      </c>
      <c r="E942" s="147">
        <v>0</v>
      </c>
      <c r="F942" s="146" t="str">
        <f t="shared" si="25"/>
        <v>-</v>
      </c>
    </row>
    <row r="943" spans="1:6" s="8" customFormat="1">
      <c r="A943" s="143">
        <v>54152</v>
      </c>
      <c r="B943" s="144" t="s">
        <v>3755</v>
      </c>
      <c r="C943" s="317">
        <v>929</v>
      </c>
      <c r="D943" s="147">
        <v>0</v>
      </c>
      <c r="E943" s="147">
        <v>0</v>
      </c>
      <c r="F943" s="146" t="str">
        <f t="shared" si="25"/>
        <v>-</v>
      </c>
    </row>
    <row r="944" spans="1:6" s="8" customFormat="1">
      <c r="A944" s="143">
        <v>54162</v>
      </c>
      <c r="B944" s="144" t="s">
        <v>3808</v>
      </c>
      <c r="C944" s="317">
        <v>930</v>
      </c>
      <c r="D944" s="147">
        <v>0</v>
      </c>
      <c r="E944" s="147">
        <v>0</v>
      </c>
      <c r="F944" s="146" t="str">
        <f t="shared" si="25"/>
        <v>-</v>
      </c>
    </row>
    <row r="945" spans="1:6" s="8" customFormat="1">
      <c r="A945" s="143">
        <v>54221</v>
      </c>
      <c r="B945" s="149" t="s">
        <v>3958</v>
      </c>
      <c r="C945" s="317">
        <v>931</v>
      </c>
      <c r="D945" s="147">
        <v>0</v>
      </c>
      <c r="E945" s="147">
        <v>0</v>
      </c>
      <c r="F945" s="146" t="str">
        <f t="shared" si="25"/>
        <v>-</v>
      </c>
    </row>
    <row r="946" spans="1:6" s="8" customFormat="1">
      <c r="A946" s="143">
        <v>54222</v>
      </c>
      <c r="B946" s="149" t="s">
        <v>3944</v>
      </c>
      <c r="C946" s="317">
        <v>932</v>
      </c>
      <c r="D946" s="147">
        <v>0</v>
      </c>
      <c r="E946" s="147">
        <v>0</v>
      </c>
      <c r="F946" s="146" t="str">
        <f t="shared" si="25"/>
        <v>-</v>
      </c>
    </row>
    <row r="947" spans="1:6" s="8" customFormat="1">
      <c r="A947" s="143" t="s">
        <v>559</v>
      </c>
      <c r="B947" s="144" t="s">
        <v>3116</v>
      </c>
      <c r="C947" s="317">
        <v>933</v>
      </c>
      <c r="D947" s="147">
        <v>0</v>
      </c>
      <c r="E947" s="147">
        <v>0</v>
      </c>
      <c r="F947" s="146" t="str">
        <f t="shared" si="25"/>
        <v>-</v>
      </c>
    </row>
    <row r="948" spans="1:6" s="8" customFormat="1" ht="24">
      <c r="A948" s="143">
        <v>54232</v>
      </c>
      <c r="B948" s="150" t="s">
        <v>3959</v>
      </c>
      <c r="C948" s="317">
        <v>934</v>
      </c>
      <c r="D948" s="147">
        <v>0</v>
      </c>
      <c r="E948" s="147">
        <v>0</v>
      </c>
      <c r="F948" s="146" t="str">
        <f t="shared" si="25"/>
        <v>-</v>
      </c>
    </row>
    <row r="949" spans="1:6" s="8" customFormat="1" ht="24">
      <c r="A949" s="143">
        <v>54242</v>
      </c>
      <c r="B949" s="144" t="s">
        <v>4001</v>
      </c>
      <c r="C949" s="317">
        <v>935</v>
      </c>
      <c r="D949" s="147">
        <v>0</v>
      </c>
      <c r="E949" s="147">
        <v>0</v>
      </c>
      <c r="F949" s="146" t="str">
        <f t="shared" si="25"/>
        <v>-</v>
      </c>
    </row>
    <row r="950" spans="1:6" s="8" customFormat="1" ht="24">
      <c r="A950" s="143" t="s">
        <v>560</v>
      </c>
      <c r="B950" s="144" t="s">
        <v>3301</v>
      </c>
      <c r="C950" s="317">
        <v>936</v>
      </c>
      <c r="D950" s="147">
        <v>0</v>
      </c>
      <c r="E950" s="147">
        <v>0</v>
      </c>
      <c r="F950" s="146" t="str">
        <f t="shared" si="25"/>
        <v>-</v>
      </c>
    </row>
    <row r="951" spans="1:6" s="8" customFormat="1">
      <c r="A951" s="143">
        <v>54312</v>
      </c>
      <c r="B951" s="149" t="s">
        <v>3924</v>
      </c>
      <c r="C951" s="317">
        <v>937</v>
      </c>
      <c r="D951" s="147">
        <v>0</v>
      </c>
      <c r="E951" s="147">
        <v>0</v>
      </c>
      <c r="F951" s="146" t="str">
        <f t="shared" si="25"/>
        <v>-</v>
      </c>
    </row>
    <row r="952" spans="1:6" s="8" customFormat="1" ht="24">
      <c r="A952" s="143">
        <v>54431</v>
      </c>
      <c r="B952" s="144" t="s">
        <v>4013</v>
      </c>
      <c r="C952" s="317">
        <v>938</v>
      </c>
      <c r="D952" s="147">
        <v>0</v>
      </c>
      <c r="E952" s="147">
        <v>0</v>
      </c>
      <c r="F952" s="146" t="str">
        <f t="shared" si="25"/>
        <v>-</v>
      </c>
    </row>
    <row r="953" spans="1:6" s="8" customFormat="1" ht="24">
      <c r="A953" s="143">
        <v>54432</v>
      </c>
      <c r="B953" s="144" t="s">
        <v>4009</v>
      </c>
      <c r="C953" s="317">
        <v>939</v>
      </c>
      <c r="D953" s="147">
        <v>0</v>
      </c>
      <c r="E953" s="147">
        <v>0</v>
      </c>
      <c r="F953" s="146" t="str">
        <f t="shared" si="25"/>
        <v>-</v>
      </c>
    </row>
    <row r="954" spans="1:6" s="8" customFormat="1" ht="24">
      <c r="A954" s="143" t="s">
        <v>561</v>
      </c>
      <c r="B954" s="144" t="s">
        <v>3331</v>
      </c>
      <c r="C954" s="317">
        <v>940</v>
      </c>
      <c r="D954" s="147">
        <v>0</v>
      </c>
      <c r="E954" s="147">
        <v>0</v>
      </c>
      <c r="F954" s="146" t="str">
        <f t="shared" si="25"/>
        <v>-</v>
      </c>
    </row>
    <row r="955" spans="1:6" s="8" customFormat="1" ht="24">
      <c r="A955" s="143">
        <v>54442</v>
      </c>
      <c r="B955" s="144" t="s">
        <v>4014</v>
      </c>
      <c r="C955" s="317">
        <v>941</v>
      </c>
      <c r="D955" s="147">
        <v>0</v>
      </c>
      <c r="E955" s="147">
        <v>0</v>
      </c>
      <c r="F955" s="146" t="str">
        <f t="shared" si="25"/>
        <v>-</v>
      </c>
    </row>
    <row r="956" spans="1:6" s="8" customFormat="1" ht="24">
      <c r="A956" s="143">
        <v>54452</v>
      </c>
      <c r="B956" s="144" t="s">
        <v>4049</v>
      </c>
      <c r="C956" s="317">
        <v>942</v>
      </c>
      <c r="D956" s="147">
        <v>0</v>
      </c>
      <c r="E956" s="147">
        <v>0</v>
      </c>
      <c r="F956" s="146" t="str">
        <f t="shared" si="25"/>
        <v>-</v>
      </c>
    </row>
    <row r="957" spans="1:6" s="8" customFormat="1" ht="24">
      <c r="A957" s="143" t="s">
        <v>562</v>
      </c>
      <c r="B957" s="144" t="s">
        <v>3474</v>
      </c>
      <c r="C957" s="317">
        <v>943</v>
      </c>
      <c r="D957" s="147">
        <v>0</v>
      </c>
      <c r="E957" s="147">
        <v>0</v>
      </c>
      <c r="F957" s="146" t="str">
        <f t="shared" si="25"/>
        <v>-</v>
      </c>
    </row>
    <row r="958" spans="1:6" s="8" customFormat="1">
      <c r="A958" s="143">
        <v>54461</v>
      </c>
      <c r="B958" s="144" t="s">
        <v>3897</v>
      </c>
      <c r="C958" s="317">
        <v>944</v>
      </c>
      <c r="D958" s="147">
        <v>0</v>
      </c>
      <c r="E958" s="147">
        <v>0</v>
      </c>
      <c r="F958" s="146" t="str">
        <f t="shared" si="25"/>
        <v>-</v>
      </c>
    </row>
    <row r="959" spans="1:6" s="8" customFormat="1">
      <c r="A959" s="143">
        <v>54462</v>
      </c>
      <c r="B959" s="144" t="s">
        <v>3879</v>
      </c>
      <c r="C959" s="317">
        <v>945</v>
      </c>
      <c r="D959" s="147">
        <v>0</v>
      </c>
      <c r="E959" s="147">
        <v>0</v>
      </c>
      <c r="F959" s="146" t="str">
        <f t="shared" si="25"/>
        <v>-</v>
      </c>
    </row>
    <row r="960" spans="1:6" s="8" customFormat="1">
      <c r="A960" s="143" t="s">
        <v>563</v>
      </c>
      <c r="B960" s="144" t="s">
        <v>3016</v>
      </c>
      <c r="C960" s="317">
        <v>946</v>
      </c>
      <c r="D960" s="147">
        <v>0</v>
      </c>
      <c r="E960" s="147">
        <v>0</v>
      </c>
      <c r="F960" s="146" t="str">
        <f t="shared" si="25"/>
        <v>-</v>
      </c>
    </row>
    <row r="961" spans="1:6" s="8" customFormat="1">
      <c r="A961" s="143">
        <v>54472</v>
      </c>
      <c r="B961" s="149" t="s">
        <v>3898</v>
      </c>
      <c r="C961" s="317">
        <v>947</v>
      </c>
      <c r="D961" s="147">
        <v>0</v>
      </c>
      <c r="E961" s="147">
        <v>0</v>
      </c>
      <c r="F961" s="146" t="str">
        <f t="shared" si="25"/>
        <v>-</v>
      </c>
    </row>
    <row r="962" spans="1:6" s="8" customFormat="1" ht="24">
      <c r="A962" s="143">
        <v>54482</v>
      </c>
      <c r="B962" s="150" t="s">
        <v>3974</v>
      </c>
      <c r="C962" s="317">
        <v>948</v>
      </c>
      <c r="D962" s="147">
        <v>0</v>
      </c>
      <c r="E962" s="147">
        <v>0</v>
      </c>
      <c r="F962" s="146" t="str">
        <f t="shared" si="25"/>
        <v>-</v>
      </c>
    </row>
    <row r="963" spans="1:6" s="8" customFormat="1" ht="24">
      <c r="A963" s="143" t="s">
        <v>564</v>
      </c>
      <c r="B963" s="150" t="s">
        <v>3303</v>
      </c>
      <c r="C963" s="317">
        <v>949</v>
      </c>
      <c r="D963" s="147">
        <v>0</v>
      </c>
      <c r="E963" s="147">
        <v>0</v>
      </c>
      <c r="F963" s="146" t="str">
        <f t="shared" si="25"/>
        <v>-</v>
      </c>
    </row>
    <row r="964" spans="1:6" s="8" customFormat="1" ht="24">
      <c r="A964" s="143">
        <v>54532</v>
      </c>
      <c r="B964" s="144" t="s">
        <v>4002</v>
      </c>
      <c r="C964" s="317">
        <v>950</v>
      </c>
      <c r="D964" s="147">
        <v>0</v>
      </c>
      <c r="E964" s="147">
        <v>0</v>
      </c>
      <c r="F964" s="146" t="str">
        <f t="shared" si="25"/>
        <v>-</v>
      </c>
    </row>
    <row r="965" spans="1:6" s="8" customFormat="1">
      <c r="A965" s="143">
        <v>54542</v>
      </c>
      <c r="B965" s="144" t="s">
        <v>3706</v>
      </c>
      <c r="C965" s="317">
        <v>951</v>
      </c>
      <c r="D965" s="147">
        <v>0</v>
      </c>
      <c r="E965" s="147">
        <v>0</v>
      </c>
      <c r="F965" s="146" t="str">
        <f t="shared" si="25"/>
        <v>-</v>
      </c>
    </row>
    <row r="966" spans="1:6" s="8" customFormat="1">
      <c r="A966" s="143">
        <v>54552</v>
      </c>
      <c r="B966" s="144" t="s">
        <v>3861</v>
      </c>
      <c r="C966" s="317">
        <v>952</v>
      </c>
      <c r="D966" s="147">
        <v>0</v>
      </c>
      <c r="E966" s="147">
        <v>0</v>
      </c>
      <c r="F966" s="146" t="str">
        <f t="shared" si="25"/>
        <v>-</v>
      </c>
    </row>
    <row r="967" spans="1:6" s="8" customFormat="1">
      <c r="A967" s="143">
        <v>54711</v>
      </c>
      <c r="B967" s="144" t="s">
        <v>3752</v>
      </c>
      <c r="C967" s="317">
        <v>953</v>
      </c>
      <c r="D967" s="147">
        <v>0</v>
      </c>
      <c r="E967" s="147">
        <v>0</v>
      </c>
      <c r="F967" s="146" t="str">
        <f t="shared" si="25"/>
        <v>-</v>
      </c>
    </row>
    <row r="968" spans="1:6" s="8" customFormat="1">
      <c r="A968" s="143">
        <v>54712</v>
      </c>
      <c r="B968" s="144" t="s">
        <v>3716</v>
      </c>
      <c r="C968" s="317">
        <v>954</v>
      </c>
      <c r="D968" s="147">
        <v>0</v>
      </c>
      <c r="E968" s="147">
        <v>0</v>
      </c>
      <c r="F968" s="146" t="str">
        <f t="shared" si="25"/>
        <v>-</v>
      </c>
    </row>
    <row r="969" spans="1:6" s="8" customFormat="1">
      <c r="A969" s="143">
        <v>54721</v>
      </c>
      <c r="B969" s="144" t="s">
        <v>3794</v>
      </c>
      <c r="C969" s="317">
        <v>955</v>
      </c>
      <c r="D969" s="147">
        <v>0</v>
      </c>
      <c r="E969" s="147">
        <v>0</v>
      </c>
      <c r="F969" s="146" t="str">
        <f t="shared" si="25"/>
        <v>-</v>
      </c>
    </row>
    <row r="970" spans="1:6" s="8" customFormat="1">
      <c r="A970" s="143">
        <v>54722</v>
      </c>
      <c r="B970" s="144" t="s">
        <v>3766</v>
      </c>
      <c r="C970" s="317">
        <v>956</v>
      </c>
      <c r="D970" s="147">
        <v>0</v>
      </c>
      <c r="E970" s="147">
        <v>0</v>
      </c>
      <c r="F970" s="146" t="str">
        <f t="shared" si="25"/>
        <v>-</v>
      </c>
    </row>
    <row r="971" spans="1:6" s="8" customFormat="1">
      <c r="A971" s="143">
        <v>54731</v>
      </c>
      <c r="B971" s="144" t="s">
        <v>3753</v>
      </c>
      <c r="C971" s="317">
        <v>957</v>
      </c>
      <c r="D971" s="147">
        <v>0</v>
      </c>
      <c r="E971" s="147">
        <v>0</v>
      </c>
      <c r="F971" s="146" t="str">
        <f t="shared" si="25"/>
        <v>-</v>
      </c>
    </row>
    <row r="972" spans="1:6" s="8" customFormat="1">
      <c r="A972" s="143">
        <v>54732</v>
      </c>
      <c r="B972" s="144" t="s">
        <v>3717</v>
      </c>
      <c r="C972" s="317">
        <v>958</v>
      </c>
      <c r="D972" s="147">
        <v>0</v>
      </c>
      <c r="E972" s="147">
        <v>0</v>
      </c>
      <c r="F972" s="146" t="str">
        <f t="shared" si="25"/>
        <v>-</v>
      </c>
    </row>
    <row r="973" spans="1:6" s="8" customFormat="1">
      <c r="A973" s="143">
        <v>54741</v>
      </c>
      <c r="B973" s="144" t="s">
        <v>3765</v>
      </c>
      <c r="C973" s="317">
        <v>959</v>
      </c>
      <c r="D973" s="147">
        <v>0</v>
      </c>
      <c r="E973" s="147">
        <v>0</v>
      </c>
      <c r="F973" s="146" t="str">
        <f t="shared" ref="F973:F981" si="26">IF(D973&lt;&gt;0,IF(E973/D973&gt;=100,"&gt;&gt;100",E973/D973*100),"-")</f>
        <v>-</v>
      </c>
    </row>
    <row r="974" spans="1:6" s="8" customFormat="1">
      <c r="A974" s="143">
        <v>54742</v>
      </c>
      <c r="B974" s="144" t="s">
        <v>3732</v>
      </c>
      <c r="C974" s="317">
        <v>960</v>
      </c>
      <c r="D974" s="147">
        <v>0</v>
      </c>
      <c r="E974" s="147">
        <v>0</v>
      </c>
      <c r="F974" s="146" t="str">
        <f t="shared" si="26"/>
        <v>-</v>
      </c>
    </row>
    <row r="975" spans="1:6" s="8" customFormat="1">
      <c r="A975" s="143">
        <v>54751</v>
      </c>
      <c r="B975" s="144" t="s">
        <v>3807</v>
      </c>
      <c r="C975" s="317">
        <v>961</v>
      </c>
      <c r="D975" s="147">
        <v>0</v>
      </c>
      <c r="E975" s="147">
        <v>0</v>
      </c>
      <c r="F975" s="146" t="str">
        <f t="shared" si="26"/>
        <v>-</v>
      </c>
    </row>
    <row r="976" spans="1:6" s="8" customFormat="1">
      <c r="A976" s="143">
        <v>54752</v>
      </c>
      <c r="B976" s="144" t="s">
        <v>3780</v>
      </c>
      <c r="C976" s="317">
        <v>962</v>
      </c>
      <c r="D976" s="147">
        <v>0</v>
      </c>
      <c r="E976" s="147">
        <v>0</v>
      </c>
      <c r="F976" s="146" t="str">
        <f t="shared" si="26"/>
        <v>-</v>
      </c>
    </row>
    <row r="977" spans="1:6" s="8" customFormat="1" ht="24">
      <c r="A977" s="143">
        <v>54761</v>
      </c>
      <c r="B977" s="144" t="s">
        <v>4029</v>
      </c>
      <c r="C977" s="317">
        <v>963</v>
      </c>
      <c r="D977" s="147">
        <v>0</v>
      </c>
      <c r="E977" s="147">
        <v>0</v>
      </c>
      <c r="F977" s="146" t="str">
        <f t="shared" si="26"/>
        <v>-</v>
      </c>
    </row>
    <row r="978" spans="1:6" s="8" customFormat="1" ht="24">
      <c r="A978" s="143">
        <v>54762</v>
      </c>
      <c r="B978" s="144" t="s">
        <v>4017</v>
      </c>
      <c r="C978" s="317">
        <v>964</v>
      </c>
      <c r="D978" s="147">
        <v>0</v>
      </c>
      <c r="E978" s="147">
        <v>0</v>
      </c>
      <c r="F978" s="146" t="str">
        <f t="shared" si="26"/>
        <v>-</v>
      </c>
    </row>
    <row r="979" spans="1:6" s="8" customFormat="1" ht="24">
      <c r="A979" s="143">
        <v>54771</v>
      </c>
      <c r="B979" s="144" t="s">
        <v>4151</v>
      </c>
      <c r="C979" s="317">
        <v>965</v>
      </c>
      <c r="D979" s="147">
        <v>0</v>
      </c>
      <c r="E979" s="147">
        <v>0</v>
      </c>
      <c r="F979" s="146" t="str">
        <f t="shared" si="26"/>
        <v>-</v>
      </c>
    </row>
    <row r="980" spans="1:6" s="8" customFormat="1" ht="24">
      <c r="A980" s="143">
        <v>54772</v>
      </c>
      <c r="B980" s="144" t="s">
        <v>4147</v>
      </c>
      <c r="C980" s="317">
        <v>966</v>
      </c>
      <c r="D980" s="147">
        <v>0</v>
      </c>
      <c r="E980" s="147">
        <v>0</v>
      </c>
      <c r="F980" s="146" t="str">
        <f t="shared" si="26"/>
        <v>-</v>
      </c>
    </row>
    <row r="981" spans="1:6" s="8" customFormat="1">
      <c r="A981" s="152">
        <v>55312</v>
      </c>
      <c r="B981" s="153" t="s">
        <v>3878</v>
      </c>
      <c r="C981" s="320">
        <v>967</v>
      </c>
      <c r="D981" s="154">
        <v>0</v>
      </c>
      <c r="E981" s="154">
        <v>0</v>
      </c>
      <c r="F981" s="155" t="str">
        <f t="shared" si="26"/>
        <v>-</v>
      </c>
    </row>
    <row r="982" spans="1:6" s="8" customFormat="1" ht="15" customHeight="1">
      <c r="A982" s="422" t="s">
        <v>1912</v>
      </c>
      <c r="B982" s="423"/>
      <c r="C982" s="98"/>
      <c r="D982" s="99"/>
      <c r="E982" s="97"/>
      <c r="F982" s="97"/>
    </row>
    <row r="983" spans="1:6" s="8" customFormat="1" ht="33.75">
      <c r="A983" s="308" t="s">
        <v>2310</v>
      </c>
      <c r="B983" s="309" t="s">
        <v>437</v>
      </c>
      <c r="C983" s="309" t="s">
        <v>166</v>
      </c>
      <c r="D983" s="119" t="s">
        <v>3007</v>
      </c>
      <c r="E983" s="9"/>
    </row>
    <row r="984" spans="1:6" s="8" customFormat="1">
      <c r="A984" s="310">
        <v>1</v>
      </c>
      <c r="B984" s="311">
        <v>2</v>
      </c>
      <c r="C984" s="312">
        <v>3</v>
      </c>
      <c r="D984" s="120">
        <v>4</v>
      </c>
      <c r="E984" s="10"/>
    </row>
    <row r="985" spans="1:6" s="8" customFormat="1" ht="24">
      <c r="A985" s="313" t="s">
        <v>1943</v>
      </c>
      <c r="B985" s="314" t="s">
        <v>4168</v>
      </c>
      <c r="C985" s="315">
        <v>968</v>
      </c>
      <c r="D985" s="89">
        <v>0</v>
      </c>
      <c r="E985" s="11"/>
    </row>
    <row r="986" spans="1:6" s="8" customFormat="1">
      <c r="A986" s="316" t="s">
        <v>496</v>
      </c>
      <c r="B986" s="144" t="s">
        <v>3110</v>
      </c>
      <c r="C986" s="317">
        <v>969</v>
      </c>
      <c r="D986" s="90">
        <v>0</v>
      </c>
      <c r="E986" s="11"/>
    </row>
    <row r="987" spans="1:6" s="8" customFormat="1" ht="24">
      <c r="A987" s="316" t="s">
        <v>498</v>
      </c>
      <c r="B987" s="144" t="s">
        <v>3302</v>
      </c>
      <c r="C987" s="317">
        <v>970</v>
      </c>
      <c r="D987" s="90">
        <v>0</v>
      </c>
      <c r="E987" s="11"/>
    </row>
    <row r="988" spans="1:6" s="8" customFormat="1" ht="24">
      <c r="A988" s="316">
        <v>26454</v>
      </c>
      <c r="B988" s="144" t="s">
        <v>3332</v>
      </c>
      <c r="C988" s="317">
        <v>971</v>
      </c>
      <c r="D988" s="90">
        <v>0</v>
      </c>
      <c r="E988" s="11"/>
    </row>
    <row r="989" spans="1:6" s="8" customFormat="1">
      <c r="A989" s="316" t="s">
        <v>499</v>
      </c>
      <c r="B989" s="144" t="s">
        <v>2829</v>
      </c>
      <c r="C989" s="317">
        <v>972</v>
      </c>
      <c r="D989" s="90">
        <v>0</v>
      </c>
      <c r="E989" s="11"/>
    </row>
    <row r="990" spans="1:6" s="8" customFormat="1" ht="36">
      <c r="A990" s="318" t="s">
        <v>2106</v>
      </c>
      <c r="B990" s="144" t="s">
        <v>4205</v>
      </c>
      <c r="C990" s="317">
        <v>973</v>
      </c>
      <c r="D990" s="90">
        <v>0</v>
      </c>
      <c r="E990" s="11"/>
    </row>
    <row r="991" spans="1:6" s="8" customFormat="1">
      <c r="A991" s="316" t="s">
        <v>500</v>
      </c>
      <c r="B991" s="144" t="s">
        <v>2981</v>
      </c>
      <c r="C991" s="317">
        <v>974</v>
      </c>
      <c r="D991" s="90">
        <v>0</v>
      </c>
      <c r="E991" s="11"/>
    </row>
    <row r="992" spans="1:6" s="8" customFormat="1">
      <c r="A992" s="319">
        <v>26534</v>
      </c>
      <c r="B992" s="153" t="s">
        <v>3887</v>
      </c>
      <c r="C992" s="320">
        <v>975</v>
      </c>
      <c r="D992" s="91">
        <v>0</v>
      </c>
      <c r="E992" s="11"/>
    </row>
    <row r="993" spans="1:5"/>
    <row r="994" spans="1:5" ht="25.5" customHeight="1">
      <c r="A994" s="270" t="s">
        <v>2921</v>
      </c>
      <c r="D994" s="417" t="s">
        <v>1958</v>
      </c>
      <c r="E994" s="417"/>
    </row>
    <row r="995" spans="1:5" ht="15" customHeight="1">
      <c r="A995" s="270" t="str">
        <f>IF(RefStr!H25&lt;&gt;"", "Osoba za kontaktiranje: " &amp; RefStr!H25,"Osoba za kontaktiranje: _________________________________________")</f>
        <v>Osoba za kontaktiranje: Filipović Marija</v>
      </c>
      <c r="D995" s="272"/>
      <c r="E995" s="272"/>
    </row>
    <row r="996" spans="1:5" ht="15" customHeight="1">
      <c r="A996" s="270" t="str">
        <f>IF(RefStr!H27="","Telefon za kontakt: _________________","Telefon za kontakt: " &amp; RefStr!H27)</f>
        <v>Telefon za kontakt: +38535212800</v>
      </c>
      <c r="C996" s="271"/>
    </row>
    <row r="997" spans="1:5" ht="15" customHeight="1">
      <c r="A997" s="270" t="str">
        <f>IF(RefStr!H33="","Odgovorna osoba: _____________________________","Odgovorna osoba: " &amp; RefStr!H33)</f>
        <v>Odgovorna osoba: Filipović Marija</v>
      </c>
    </row>
    <row r="998" spans="1:5" ht="5.0999999999999996" customHeight="1">
      <c r="D998" s="271"/>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1" stopIfTrue="1" operator="notEqual">
      <formula>ROUND(D15,0)</formula>
    </cfRule>
    <cfRule type="cellIs" dxfId="21" priority="2" stopIfTrue="1" operator="lessThan">
      <formula>0</formula>
    </cfRule>
  </conditionalFormatting>
  <conditionalFormatting sqref="C8">
    <cfRule type="cellIs" dxfId="20" priority="3" stopIfTrue="1" operator="equal">
      <formula>"Obrazac ima još nezadovoljenih kontrola, provjerite radni list Kontrole"</formula>
    </cfRule>
  </conditionalFormatting>
  <conditionalFormatting sqref="A3 E3:F3">
    <cfRule type="cellIs" dxfId="19" priority="4"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334"/>
  <sheetViews>
    <sheetView showGridLines="0" showRowColHeaders="0" workbookViewId="0">
      <pane ySplit="1" topLeftCell="A285" activePane="bottomLeft" state="frozen"/>
      <selection pane="bottomLeft" activeCell="E295" sqref="E29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1" t="s">
        <v>2527</v>
      </c>
      <c r="B1" s="432"/>
      <c r="C1" s="440" t="s">
        <v>2451</v>
      </c>
      <c r="D1" s="441"/>
      <c r="E1" s="441"/>
      <c r="F1" s="441"/>
    </row>
    <row r="2" spans="1:6" ht="39.950000000000003" customHeight="1" thickBot="1">
      <c r="A2" s="444" t="s">
        <v>888</v>
      </c>
      <c r="B2" s="444"/>
      <c r="C2" s="444"/>
      <c r="D2" s="445"/>
      <c r="E2" s="442" t="s">
        <v>2025</v>
      </c>
      <c r="F2" s="443"/>
    </row>
    <row r="3" spans="1:6" s="262" customFormat="1" ht="30" customHeight="1">
      <c r="A3" s="439" t="str">
        <f>"na dan "&amp;IF(RefStr!K10="","________________",TEXT(RefStr!K12,"d. mmmm yyyy."))</f>
        <v>na dan 31. prosinac 2020.</v>
      </c>
      <c r="B3" s="439"/>
      <c r="C3" s="439"/>
      <c r="D3" s="439"/>
      <c r="E3" s="23"/>
      <c r="F3" s="23"/>
    </row>
    <row r="4" spans="1:6" ht="15" customHeight="1">
      <c r="A4" s="36" t="s">
        <v>1233</v>
      </c>
      <c r="B4" s="424" t="str">
        <f>"RKP: "&amp;IF(RefStr!B6&lt;&gt;"",TEXT(INT(VALUE(RefStr!B6)),"00000"),"_____"&amp;",  "&amp;"MB: "&amp;IF(RefStr!B8&lt;&gt;"",TEXT(INT(VALUE(RefStr!B8)),"00000000"),"________")&amp;"  OIB: "&amp;IF(RefStr!K14&lt;&gt;"",RefStr!K14,"___________"))</f>
        <v>RKP: 07823</v>
      </c>
      <c r="C4" s="425"/>
      <c r="D4" s="425"/>
      <c r="E4" s="426">
        <f>SUM(Skriveni!G977:G1292)</f>
        <v>118811365.41399999</v>
      </c>
      <c r="F4" s="427"/>
    </row>
    <row r="5" spans="1:6" ht="15" customHeight="1">
      <c r="B5" s="424" t="str">
        <f>"Naziv: "&amp;IF(RefStr!B10&lt;&gt;"",RefStr!B10,"_______________________________________")</f>
        <v>Naziv: DOM ZA STARIJE I NEMOĆNE OSOBE SLAVONSKI BROD</v>
      </c>
      <c r="C5" s="425"/>
      <c r="D5" s="425"/>
      <c r="E5" s="428" t="s">
        <v>1907</v>
      </c>
      <c r="F5" s="428"/>
    </row>
    <row r="6" spans="1:6" ht="15" customHeight="1">
      <c r="A6" s="24"/>
      <c r="B6" s="420" t="str">
        <f xml:space="preserve"> "Razina: " &amp; RefStr!B16 &amp; ", Razdjel: " &amp; TEXT(INT(VALUE(RefStr!B20)), "000")</f>
        <v>Razina: 31, Razdjel: 000</v>
      </c>
      <c r="C6" s="421"/>
      <c r="D6" s="421"/>
      <c r="E6" s="421"/>
      <c r="F6" s="421"/>
    </row>
    <row r="7" spans="1:6" ht="15" customHeight="1">
      <c r="A7" s="24"/>
      <c r="B7" s="420" t="str">
        <f>"Djelatnost: " &amp; RefStr!B18 &amp; " " &amp; RefStr!C18</f>
        <v>Djelatnost: 8730 Djelatnosti socijalne skrbi sa smještajem za starije osobe i osobe s invaliditetom</v>
      </c>
      <c r="C7" s="421"/>
      <c r="D7" s="421"/>
      <c r="E7" s="421"/>
      <c r="F7" s="421"/>
    </row>
    <row r="8" spans="1:6" ht="5.0999999999999996" customHeight="1"/>
    <row r="9" spans="1:6" ht="12.95" customHeight="1">
      <c r="A9" s="25"/>
      <c r="C9" s="25"/>
      <c r="D9" s="291"/>
      <c r="F9" s="265" t="s">
        <v>1969</v>
      </c>
    </row>
    <row r="10" spans="1:6" ht="39" customHeight="1">
      <c r="A10" s="245" t="s">
        <v>2310</v>
      </c>
      <c r="B10" s="240" t="s">
        <v>1374</v>
      </c>
      <c r="C10" s="240" t="s">
        <v>166</v>
      </c>
      <c r="D10" s="240" t="s">
        <v>2255</v>
      </c>
      <c r="E10" s="288" t="s">
        <v>1827</v>
      </c>
      <c r="F10" s="275" t="s">
        <v>1445</v>
      </c>
    </row>
    <row r="11" spans="1:6" ht="12" customHeight="1">
      <c r="A11" s="246">
        <v>1</v>
      </c>
      <c r="B11" s="241">
        <v>2</v>
      </c>
      <c r="C11" s="241">
        <v>3</v>
      </c>
      <c r="D11" s="241">
        <v>4</v>
      </c>
      <c r="E11" s="289">
        <v>5</v>
      </c>
      <c r="F11" s="276">
        <v>6</v>
      </c>
    </row>
    <row r="12" spans="1:6" s="3" customFormat="1">
      <c r="A12" s="128"/>
      <c r="B12" s="292" t="s">
        <v>1879</v>
      </c>
      <c r="C12" s="279">
        <v>1</v>
      </c>
      <c r="D12" s="94">
        <f>D13+D74</f>
        <v>33094045</v>
      </c>
      <c r="E12" s="94">
        <f>E13+E74</f>
        <v>33099889</v>
      </c>
      <c r="F12" s="121">
        <f t="shared" ref="F12:F75" si="0">IF(D12&gt;0,IF(E12/D12&gt;=100,"&gt;&gt;100",E12/D12*100),"-")</f>
        <v>100.01765876610126</v>
      </c>
    </row>
    <row r="13" spans="1:6" s="3" customFormat="1">
      <c r="A13" s="130">
        <v>0</v>
      </c>
      <c r="B13" s="293" t="s">
        <v>2581</v>
      </c>
      <c r="C13" s="282">
        <v>2</v>
      </c>
      <c r="D13" s="95">
        <f>D14+D18+D57+D58+D62+D69</f>
        <v>30100954</v>
      </c>
      <c r="E13" s="95">
        <f>E14+E18+E57+E58+E62+E69</f>
        <v>30044292</v>
      </c>
      <c r="F13" s="122">
        <f t="shared" si="0"/>
        <v>99.811760118964997</v>
      </c>
    </row>
    <row r="14" spans="1:6" s="3" customFormat="1">
      <c r="A14" s="130" t="s">
        <v>5</v>
      </c>
      <c r="B14" s="293" t="s">
        <v>2571</v>
      </c>
      <c r="C14" s="282">
        <v>3</v>
      </c>
      <c r="D14" s="95">
        <f>D15+D16-D17</f>
        <v>4601532</v>
      </c>
      <c r="E14" s="95">
        <f>E15+E16-E17</f>
        <v>4601532</v>
      </c>
      <c r="F14" s="122">
        <f t="shared" si="0"/>
        <v>100</v>
      </c>
    </row>
    <row r="15" spans="1:6" s="3" customFormat="1">
      <c r="A15" s="130" t="s">
        <v>36</v>
      </c>
      <c r="B15" s="293" t="s">
        <v>2383</v>
      </c>
      <c r="C15" s="282">
        <v>4</v>
      </c>
      <c r="D15" s="92">
        <v>4601532</v>
      </c>
      <c r="E15" s="92">
        <v>4601532</v>
      </c>
      <c r="F15" s="123">
        <f t="shared" si="0"/>
        <v>100</v>
      </c>
    </row>
    <row r="16" spans="1:6" s="3" customFormat="1">
      <c r="A16" s="130" t="s">
        <v>37</v>
      </c>
      <c r="B16" s="293" t="s">
        <v>1911</v>
      </c>
      <c r="C16" s="282">
        <v>5</v>
      </c>
      <c r="D16" s="92">
        <v>92967</v>
      </c>
      <c r="E16" s="92">
        <v>92967</v>
      </c>
      <c r="F16" s="123">
        <f t="shared" si="0"/>
        <v>100</v>
      </c>
    </row>
    <row r="17" spans="1:6" s="3" customFormat="1">
      <c r="A17" s="130" t="s">
        <v>44</v>
      </c>
      <c r="B17" s="293" t="s">
        <v>2628</v>
      </c>
      <c r="C17" s="282">
        <v>6</v>
      </c>
      <c r="D17" s="92">
        <v>92967</v>
      </c>
      <c r="E17" s="92">
        <v>92967</v>
      </c>
      <c r="F17" s="123">
        <f t="shared" si="0"/>
        <v>100</v>
      </c>
    </row>
    <row r="18" spans="1:6" s="3" customFormat="1">
      <c r="A18" s="130" t="s">
        <v>6</v>
      </c>
      <c r="B18" s="293" t="s">
        <v>2773</v>
      </c>
      <c r="C18" s="282">
        <v>7</v>
      </c>
      <c r="D18" s="95">
        <f>D19+D25+D35+D41+D47+D51</f>
        <v>24861047</v>
      </c>
      <c r="E18" s="95">
        <f>E19+E25+E35+E41+E47+E51</f>
        <v>24804385</v>
      </c>
      <c r="F18" s="122">
        <f t="shared" si="0"/>
        <v>99.772085222315852</v>
      </c>
    </row>
    <row r="19" spans="1:6" s="3" customFormat="1">
      <c r="A19" s="294" t="s">
        <v>1347</v>
      </c>
      <c r="B19" s="293" t="s">
        <v>3121</v>
      </c>
      <c r="C19" s="282">
        <v>8</v>
      </c>
      <c r="D19" s="95">
        <f>SUM(D20:D23)-D24</f>
        <v>23395726</v>
      </c>
      <c r="E19" s="95">
        <f>SUM(E20:E23)-E24</f>
        <v>23398529</v>
      </c>
      <c r="F19" s="122">
        <f t="shared" si="0"/>
        <v>100.01198082077043</v>
      </c>
    </row>
    <row r="20" spans="1:6" s="3" customFormat="1">
      <c r="A20" s="130" t="s">
        <v>197</v>
      </c>
      <c r="B20" s="293" t="s">
        <v>1718</v>
      </c>
      <c r="C20" s="282">
        <v>9</v>
      </c>
      <c r="D20" s="92">
        <v>634193</v>
      </c>
      <c r="E20" s="92">
        <v>634193</v>
      </c>
      <c r="F20" s="123">
        <f t="shared" si="0"/>
        <v>100</v>
      </c>
    </row>
    <row r="21" spans="1:6" s="3" customFormat="1">
      <c r="A21" s="130" t="s">
        <v>198</v>
      </c>
      <c r="B21" s="293" t="s">
        <v>1713</v>
      </c>
      <c r="C21" s="282">
        <v>10</v>
      </c>
      <c r="D21" s="92">
        <v>30121832</v>
      </c>
      <c r="E21" s="92">
        <v>30567741</v>
      </c>
      <c r="F21" s="123">
        <f t="shared" si="0"/>
        <v>101.48035152709171</v>
      </c>
    </row>
    <row r="22" spans="1:6" s="3" customFormat="1">
      <c r="A22" s="130" t="s">
        <v>199</v>
      </c>
      <c r="B22" s="293" t="s">
        <v>3144</v>
      </c>
      <c r="C22" s="282">
        <v>11</v>
      </c>
      <c r="D22" s="92">
        <v>1162463</v>
      </c>
      <c r="E22" s="92">
        <v>1162463</v>
      </c>
      <c r="F22" s="123">
        <f t="shared" si="0"/>
        <v>100</v>
      </c>
    </row>
    <row r="23" spans="1:6" s="3" customFormat="1">
      <c r="A23" s="130" t="s">
        <v>200</v>
      </c>
      <c r="B23" s="293" t="s">
        <v>2598</v>
      </c>
      <c r="C23" s="282">
        <v>12</v>
      </c>
      <c r="D23" s="92">
        <v>105267</v>
      </c>
      <c r="E23" s="92">
        <v>105267</v>
      </c>
      <c r="F23" s="123">
        <f t="shared" si="0"/>
        <v>100</v>
      </c>
    </row>
    <row r="24" spans="1:6" s="3" customFormat="1">
      <c r="A24" s="130" t="s">
        <v>463</v>
      </c>
      <c r="B24" s="293" t="s">
        <v>3122</v>
      </c>
      <c r="C24" s="282">
        <v>13</v>
      </c>
      <c r="D24" s="92">
        <v>8628029</v>
      </c>
      <c r="E24" s="92">
        <v>9071135</v>
      </c>
      <c r="F24" s="123">
        <f t="shared" si="0"/>
        <v>105.13565728627012</v>
      </c>
    </row>
    <row r="25" spans="1:6" s="3" customFormat="1">
      <c r="A25" s="294" t="s">
        <v>1348</v>
      </c>
      <c r="B25" s="293" t="s">
        <v>2443</v>
      </c>
      <c r="C25" s="282">
        <v>14</v>
      </c>
      <c r="D25" s="95">
        <f>SUM(D26:D33)-D34</f>
        <v>1453346</v>
      </c>
      <c r="E25" s="95">
        <f>SUM(E26:E33)-E34</f>
        <v>1393881</v>
      </c>
      <c r="F25" s="122">
        <f t="shared" si="0"/>
        <v>95.908407220304042</v>
      </c>
    </row>
    <row r="26" spans="1:6" s="3" customFormat="1">
      <c r="A26" s="130" t="s">
        <v>201</v>
      </c>
      <c r="B26" s="293" t="s">
        <v>2613</v>
      </c>
      <c r="C26" s="282">
        <v>15</v>
      </c>
      <c r="D26" s="92">
        <v>1038046</v>
      </c>
      <c r="E26" s="92">
        <v>1017618</v>
      </c>
      <c r="F26" s="123">
        <f t="shared" si="0"/>
        <v>98.032071796432916</v>
      </c>
    </row>
    <row r="27" spans="1:6" s="3" customFormat="1">
      <c r="A27" s="130" t="s">
        <v>202</v>
      </c>
      <c r="B27" s="293" t="s">
        <v>1880</v>
      </c>
      <c r="C27" s="282">
        <v>16</v>
      </c>
      <c r="D27" s="92">
        <v>345217</v>
      </c>
      <c r="E27" s="92">
        <v>349097</v>
      </c>
      <c r="F27" s="123">
        <f t="shared" si="0"/>
        <v>101.12393074500967</v>
      </c>
    </row>
    <row r="28" spans="1:6" s="3" customFormat="1">
      <c r="A28" s="130" t="s">
        <v>203</v>
      </c>
      <c r="B28" s="293" t="s">
        <v>2756</v>
      </c>
      <c r="C28" s="282">
        <v>17</v>
      </c>
      <c r="D28" s="92">
        <v>1660391</v>
      </c>
      <c r="E28" s="92">
        <v>1780694</v>
      </c>
      <c r="F28" s="123">
        <f t="shared" si="0"/>
        <v>107.24546206285146</v>
      </c>
    </row>
    <row r="29" spans="1:6" s="3" customFormat="1">
      <c r="A29" s="130" t="s">
        <v>204</v>
      </c>
      <c r="B29" s="293" t="s">
        <v>2197</v>
      </c>
      <c r="C29" s="282">
        <v>18</v>
      </c>
      <c r="D29" s="92">
        <v>1853241</v>
      </c>
      <c r="E29" s="92">
        <v>1881479</v>
      </c>
      <c r="F29" s="123">
        <f t="shared" si="0"/>
        <v>101.52370900492704</v>
      </c>
    </row>
    <row r="30" spans="1:6" s="3" customFormat="1">
      <c r="A30" s="130" t="s">
        <v>205</v>
      </c>
      <c r="B30" s="293" t="s">
        <v>2787</v>
      </c>
      <c r="C30" s="282">
        <v>19</v>
      </c>
      <c r="D30" s="92">
        <v>26523</v>
      </c>
      <c r="E30" s="92">
        <v>26523</v>
      </c>
      <c r="F30" s="123">
        <f t="shared" si="0"/>
        <v>100</v>
      </c>
    </row>
    <row r="31" spans="1:6" s="3" customFormat="1">
      <c r="A31" s="251" t="s">
        <v>206</v>
      </c>
      <c r="B31" s="293" t="s">
        <v>1991</v>
      </c>
      <c r="C31" s="282">
        <v>20</v>
      </c>
      <c r="D31" s="92">
        <v>54425</v>
      </c>
      <c r="E31" s="92">
        <v>54425</v>
      </c>
      <c r="F31" s="123">
        <f t="shared" si="0"/>
        <v>100</v>
      </c>
    </row>
    <row r="32" spans="1:6" s="3" customFormat="1">
      <c r="A32" s="251" t="s">
        <v>207</v>
      </c>
      <c r="B32" s="293" t="s">
        <v>3228</v>
      </c>
      <c r="C32" s="282">
        <v>21</v>
      </c>
      <c r="D32" s="92">
        <v>5378962</v>
      </c>
      <c r="E32" s="92">
        <v>5474571</v>
      </c>
      <c r="F32" s="123">
        <f t="shared" si="0"/>
        <v>101.7774618969236</v>
      </c>
    </row>
    <row r="33" spans="1:6" s="3" customFormat="1">
      <c r="A33" s="251" t="s">
        <v>208</v>
      </c>
      <c r="B33" s="293" t="s">
        <v>1463</v>
      </c>
      <c r="C33" s="282">
        <v>22</v>
      </c>
      <c r="D33" s="92">
        <v>0</v>
      </c>
      <c r="E33" s="92">
        <v>0</v>
      </c>
      <c r="F33" s="123" t="str">
        <f t="shared" si="0"/>
        <v>-</v>
      </c>
    </row>
    <row r="34" spans="1:6" s="3" customFormat="1">
      <c r="A34" s="251" t="s">
        <v>464</v>
      </c>
      <c r="B34" s="293" t="s">
        <v>2394</v>
      </c>
      <c r="C34" s="282">
        <v>23</v>
      </c>
      <c r="D34" s="92">
        <v>8903459</v>
      </c>
      <c r="E34" s="92">
        <v>9190526</v>
      </c>
      <c r="F34" s="123">
        <f t="shared" si="0"/>
        <v>103.22421881203698</v>
      </c>
    </row>
    <row r="35" spans="1:6" s="3" customFormat="1">
      <c r="A35" s="295" t="s">
        <v>1349</v>
      </c>
      <c r="B35" s="293" t="s">
        <v>2429</v>
      </c>
      <c r="C35" s="282">
        <v>24</v>
      </c>
      <c r="D35" s="95">
        <f>SUM(D36:D39)-D40</f>
        <v>0</v>
      </c>
      <c r="E35" s="95">
        <f>SUM(E36:E39)-E40</f>
        <v>0</v>
      </c>
      <c r="F35" s="122" t="str">
        <f t="shared" si="0"/>
        <v>-</v>
      </c>
    </row>
    <row r="36" spans="1:6" s="3" customFormat="1">
      <c r="A36" s="251" t="s">
        <v>209</v>
      </c>
      <c r="B36" s="293" t="s">
        <v>2354</v>
      </c>
      <c r="C36" s="282">
        <v>25</v>
      </c>
      <c r="D36" s="92">
        <v>627044</v>
      </c>
      <c r="E36" s="92">
        <v>627044</v>
      </c>
      <c r="F36" s="123">
        <f t="shared" si="0"/>
        <v>100</v>
      </c>
    </row>
    <row r="37" spans="1:6" s="3" customFormat="1">
      <c r="A37" s="130" t="s">
        <v>210</v>
      </c>
      <c r="B37" s="293" t="s">
        <v>3160</v>
      </c>
      <c r="C37" s="282">
        <v>26</v>
      </c>
      <c r="D37" s="92">
        <v>0</v>
      </c>
      <c r="E37" s="92">
        <v>0</v>
      </c>
      <c r="F37" s="123" t="str">
        <f t="shared" si="0"/>
        <v>-</v>
      </c>
    </row>
    <row r="38" spans="1:6" s="3" customFormat="1">
      <c r="A38" s="130" t="s">
        <v>211</v>
      </c>
      <c r="B38" s="293" t="s">
        <v>3384</v>
      </c>
      <c r="C38" s="282">
        <v>27</v>
      </c>
      <c r="D38" s="92">
        <v>0</v>
      </c>
      <c r="E38" s="92">
        <v>0</v>
      </c>
      <c r="F38" s="123" t="str">
        <f t="shared" si="0"/>
        <v>-</v>
      </c>
    </row>
    <row r="39" spans="1:6" s="3" customFormat="1">
      <c r="A39" s="130" t="s">
        <v>212</v>
      </c>
      <c r="B39" s="293" t="s">
        <v>2972</v>
      </c>
      <c r="C39" s="282">
        <v>28</v>
      </c>
      <c r="D39" s="92">
        <v>0</v>
      </c>
      <c r="E39" s="92">
        <v>0</v>
      </c>
      <c r="F39" s="123" t="str">
        <f t="shared" si="0"/>
        <v>-</v>
      </c>
    </row>
    <row r="40" spans="1:6" s="3" customFormat="1">
      <c r="A40" s="130" t="s">
        <v>465</v>
      </c>
      <c r="B40" s="293" t="s">
        <v>2436</v>
      </c>
      <c r="C40" s="282">
        <v>29</v>
      </c>
      <c r="D40" s="92">
        <v>627044</v>
      </c>
      <c r="E40" s="92">
        <v>627044</v>
      </c>
      <c r="F40" s="123">
        <f t="shared" si="0"/>
        <v>100</v>
      </c>
    </row>
    <row r="41" spans="1:6" s="3" customFormat="1">
      <c r="A41" s="294" t="s">
        <v>1350</v>
      </c>
      <c r="B41" s="293" t="s">
        <v>3825</v>
      </c>
      <c r="C41" s="282">
        <v>30</v>
      </c>
      <c r="D41" s="95">
        <f>SUM(D42:D45)-D46</f>
        <v>0</v>
      </c>
      <c r="E41" s="95">
        <f>SUM(E42:E45)-E46</f>
        <v>0</v>
      </c>
      <c r="F41" s="122" t="str">
        <f t="shared" si="0"/>
        <v>-</v>
      </c>
    </row>
    <row r="42" spans="1:6" s="3" customFormat="1">
      <c r="A42" s="130" t="s">
        <v>213</v>
      </c>
      <c r="B42" s="293" t="s">
        <v>953</v>
      </c>
      <c r="C42" s="282">
        <v>31</v>
      </c>
      <c r="D42" s="92">
        <v>0</v>
      </c>
      <c r="E42" s="92">
        <v>0</v>
      </c>
      <c r="F42" s="123" t="str">
        <f t="shared" si="0"/>
        <v>-</v>
      </c>
    </row>
    <row r="43" spans="1:6" s="3" customFormat="1">
      <c r="A43" s="130" t="s">
        <v>214</v>
      </c>
      <c r="B43" s="293" t="s">
        <v>3585</v>
      </c>
      <c r="C43" s="282">
        <v>32</v>
      </c>
      <c r="D43" s="92">
        <v>0</v>
      </c>
      <c r="E43" s="92">
        <v>0</v>
      </c>
      <c r="F43" s="123" t="str">
        <f t="shared" si="0"/>
        <v>-</v>
      </c>
    </row>
    <row r="44" spans="1:6" s="3" customFormat="1">
      <c r="A44" s="130" t="s">
        <v>215</v>
      </c>
      <c r="B44" s="293" t="s">
        <v>3316</v>
      </c>
      <c r="C44" s="282">
        <v>33</v>
      </c>
      <c r="D44" s="92">
        <v>0</v>
      </c>
      <c r="E44" s="92">
        <v>0</v>
      </c>
      <c r="F44" s="123" t="str">
        <f t="shared" si="0"/>
        <v>-</v>
      </c>
    </row>
    <row r="45" spans="1:6" s="3" customFormat="1">
      <c r="A45" s="130" t="s">
        <v>216</v>
      </c>
      <c r="B45" s="293" t="s">
        <v>3076</v>
      </c>
      <c r="C45" s="282">
        <v>34</v>
      </c>
      <c r="D45" s="92">
        <v>0</v>
      </c>
      <c r="E45" s="92">
        <v>0</v>
      </c>
      <c r="F45" s="123" t="str">
        <f t="shared" si="0"/>
        <v>-</v>
      </c>
    </row>
    <row r="46" spans="1:6" s="3" customFormat="1">
      <c r="A46" s="130" t="s">
        <v>466</v>
      </c>
      <c r="B46" s="293" t="s">
        <v>3836</v>
      </c>
      <c r="C46" s="282">
        <v>35</v>
      </c>
      <c r="D46" s="92">
        <v>0</v>
      </c>
      <c r="E46" s="92">
        <v>0</v>
      </c>
      <c r="F46" s="123" t="str">
        <f t="shared" si="0"/>
        <v>-</v>
      </c>
    </row>
    <row r="47" spans="1:6" s="3" customFormat="1">
      <c r="A47" s="294" t="s">
        <v>1351</v>
      </c>
      <c r="B47" s="293" t="s">
        <v>3468</v>
      </c>
      <c r="C47" s="282">
        <v>36</v>
      </c>
      <c r="D47" s="95">
        <f>SUM(D48:D49)-D50</f>
        <v>0</v>
      </c>
      <c r="E47" s="95">
        <f>SUM(E48:E49)-E50</f>
        <v>0</v>
      </c>
      <c r="F47" s="122" t="str">
        <f t="shared" si="0"/>
        <v>-</v>
      </c>
    </row>
    <row r="48" spans="1:6" s="3" customFormat="1">
      <c r="A48" s="130" t="s">
        <v>217</v>
      </c>
      <c r="B48" s="293" t="s">
        <v>2317</v>
      </c>
      <c r="C48" s="282">
        <v>37</v>
      </c>
      <c r="D48" s="92">
        <v>0</v>
      </c>
      <c r="E48" s="92">
        <v>0</v>
      </c>
      <c r="F48" s="123" t="str">
        <f t="shared" si="0"/>
        <v>-</v>
      </c>
    </row>
    <row r="49" spans="1:6" s="3" customFormat="1">
      <c r="A49" s="130" t="s">
        <v>218</v>
      </c>
      <c r="B49" s="293" t="s">
        <v>1491</v>
      </c>
      <c r="C49" s="282">
        <v>38</v>
      </c>
      <c r="D49" s="92">
        <v>0</v>
      </c>
      <c r="E49" s="92">
        <v>0</v>
      </c>
      <c r="F49" s="123" t="str">
        <f t="shared" si="0"/>
        <v>-</v>
      </c>
    </row>
    <row r="50" spans="1:6" s="3" customFormat="1">
      <c r="A50" s="130" t="s">
        <v>467</v>
      </c>
      <c r="B50" s="293" t="s">
        <v>3564</v>
      </c>
      <c r="C50" s="282">
        <v>39</v>
      </c>
      <c r="D50" s="92">
        <v>0</v>
      </c>
      <c r="E50" s="92">
        <v>0</v>
      </c>
      <c r="F50" s="123" t="str">
        <f t="shared" si="0"/>
        <v>-</v>
      </c>
    </row>
    <row r="51" spans="1:6" s="3" customFormat="1">
      <c r="A51" s="294" t="s">
        <v>1352</v>
      </c>
      <c r="B51" s="293" t="s">
        <v>2694</v>
      </c>
      <c r="C51" s="282">
        <v>40</v>
      </c>
      <c r="D51" s="95">
        <f>SUM(D52:D55)-D56</f>
        <v>11975</v>
      </c>
      <c r="E51" s="95">
        <f>SUM(E52:E55)-E56</f>
        <v>11975</v>
      </c>
      <c r="F51" s="122">
        <f t="shared" si="0"/>
        <v>100</v>
      </c>
    </row>
    <row r="52" spans="1:6" s="3" customFormat="1">
      <c r="A52" s="130" t="s">
        <v>219</v>
      </c>
      <c r="B52" s="293" t="s">
        <v>2755</v>
      </c>
      <c r="C52" s="282">
        <v>41</v>
      </c>
      <c r="D52" s="92">
        <v>0</v>
      </c>
      <c r="E52" s="92">
        <v>0</v>
      </c>
      <c r="F52" s="123" t="str">
        <f t="shared" si="0"/>
        <v>-</v>
      </c>
    </row>
    <row r="53" spans="1:6" s="3" customFormat="1">
      <c r="A53" s="130" t="s">
        <v>220</v>
      </c>
      <c r="B53" s="293" t="s">
        <v>2726</v>
      </c>
      <c r="C53" s="282">
        <v>42</v>
      </c>
      <c r="D53" s="92">
        <v>11975</v>
      </c>
      <c r="E53" s="92">
        <v>11975</v>
      </c>
      <c r="F53" s="123">
        <f t="shared" si="0"/>
        <v>100</v>
      </c>
    </row>
    <row r="54" spans="1:6" s="3" customFormat="1">
      <c r="A54" s="130" t="s">
        <v>221</v>
      </c>
      <c r="B54" s="293" t="s">
        <v>3085</v>
      </c>
      <c r="C54" s="282">
        <v>43</v>
      </c>
      <c r="D54" s="92">
        <v>0</v>
      </c>
      <c r="E54" s="92">
        <v>0</v>
      </c>
      <c r="F54" s="123" t="str">
        <f t="shared" si="0"/>
        <v>-</v>
      </c>
    </row>
    <row r="55" spans="1:6" s="3" customFormat="1">
      <c r="A55" s="130" t="s">
        <v>222</v>
      </c>
      <c r="B55" s="293" t="s">
        <v>2386</v>
      </c>
      <c r="C55" s="282">
        <v>44</v>
      </c>
      <c r="D55" s="92">
        <v>0</v>
      </c>
      <c r="E55" s="92">
        <v>0</v>
      </c>
      <c r="F55" s="123" t="str">
        <f t="shared" si="0"/>
        <v>-</v>
      </c>
    </row>
    <row r="56" spans="1:6" s="3" customFormat="1">
      <c r="A56" s="130" t="s">
        <v>468</v>
      </c>
      <c r="B56" s="293" t="s">
        <v>2651</v>
      </c>
      <c r="C56" s="282">
        <v>45</v>
      </c>
      <c r="D56" s="92">
        <v>0</v>
      </c>
      <c r="E56" s="92">
        <v>0</v>
      </c>
      <c r="F56" s="123" t="str">
        <f t="shared" si="0"/>
        <v>-</v>
      </c>
    </row>
    <row r="57" spans="1:6" s="3" customFormat="1">
      <c r="A57" s="130" t="s">
        <v>7</v>
      </c>
      <c r="B57" s="293" t="s">
        <v>2543</v>
      </c>
      <c r="C57" s="282">
        <v>46</v>
      </c>
      <c r="D57" s="92">
        <v>0</v>
      </c>
      <c r="E57" s="92">
        <v>0</v>
      </c>
      <c r="F57" s="123" t="str">
        <f t="shared" si="0"/>
        <v>-</v>
      </c>
    </row>
    <row r="58" spans="1:6" s="3" customFormat="1">
      <c r="A58" s="130" t="s">
        <v>8</v>
      </c>
      <c r="B58" s="293" t="s">
        <v>2152</v>
      </c>
      <c r="C58" s="282">
        <v>47</v>
      </c>
      <c r="D58" s="95">
        <f>SUM(D59:D60)-D61</f>
        <v>0</v>
      </c>
      <c r="E58" s="95">
        <f>SUM(E59:E60)-E61</f>
        <v>0</v>
      </c>
      <c r="F58" s="122" t="str">
        <f t="shared" si="0"/>
        <v>-</v>
      </c>
    </row>
    <row r="59" spans="1:6" s="3" customFormat="1">
      <c r="A59" s="130" t="s">
        <v>56</v>
      </c>
      <c r="B59" s="293" t="s">
        <v>1933</v>
      </c>
      <c r="C59" s="282">
        <v>48</v>
      </c>
      <c r="D59" s="92">
        <v>0</v>
      </c>
      <c r="E59" s="92">
        <v>0</v>
      </c>
      <c r="F59" s="123" t="str">
        <f t="shared" si="0"/>
        <v>-</v>
      </c>
    </row>
    <row r="60" spans="1:6" s="3" customFormat="1">
      <c r="A60" s="130" t="s">
        <v>57</v>
      </c>
      <c r="B60" s="293" t="s">
        <v>1967</v>
      </c>
      <c r="C60" s="282">
        <v>49</v>
      </c>
      <c r="D60" s="92">
        <v>1391856</v>
      </c>
      <c r="E60" s="92">
        <v>1434375</v>
      </c>
      <c r="F60" s="123">
        <f t="shared" si="0"/>
        <v>103.05484188019449</v>
      </c>
    </row>
    <row r="61" spans="1:6" s="3" customFormat="1">
      <c r="A61" s="130" t="s">
        <v>64</v>
      </c>
      <c r="B61" s="293" t="s">
        <v>2281</v>
      </c>
      <c r="C61" s="282">
        <v>50</v>
      </c>
      <c r="D61" s="92">
        <v>1391856</v>
      </c>
      <c r="E61" s="92">
        <v>1434375</v>
      </c>
      <c r="F61" s="123">
        <f t="shared" si="0"/>
        <v>103.05484188019449</v>
      </c>
    </row>
    <row r="62" spans="1:6" s="3" customFormat="1">
      <c r="A62" s="130" t="s">
        <v>9</v>
      </c>
      <c r="B62" s="293" t="s">
        <v>2767</v>
      </c>
      <c r="C62" s="282">
        <v>51</v>
      </c>
      <c r="D62" s="95">
        <f>SUM(D63:D68)</f>
        <v>638375</v>
      </c>
      <c r="E62" s="95">
        <f>SUM(E63:E68)</f>
        <v>638375</v>
      </c>
      <c r="F62" s="122">
        <f t="shared" si="0"/>
        <v>100</v>
      </c>
    </row>
    <row r="63" spans="1:6" s="3" customFormat="1">
      <c r="A63" s="130" t="s">
        <v>65</v>
      </c>
      <c r="B63" s="293" t="s">
        <v>2754</v>
      </c>
      <c r="C63" s="282">
        <v>52</v>
      </c>
      <c r="D63" s="92">
        <v>638375</v>
      </c>
      <c r="E63" s="92">
        <v>638375</v>
      </c>
      <c r="F63" s="123">
        <f t="shared" si="0"/>
        <v>100</v>
      </c>
    </row>
    <row r="64" spans="1:6" s="3" customFormat="1">
      <c r="A64" s="130" t="s">
        <v>66</v>
      </c>
      <c r="B64" s="293" t="s">
        <v>2113</v>
      </c>
      <c r="C64" s="282">
        <v>53</v>
      </c>
      <c r="D64" s="92">
        <v>0</v>
      </c>
      <c r="E64" s="92">
        <v>0</v>
      </c>
      <c r="F64" s="123" t="str">
        <f t="shared" si="0"/>
        <v>-</v>
      </c>
    </row>
    <row r="65" spans="1:6" s="3" customFormat="1">
      <c r="A65" s="130" t="s">
        <v>67</v>
      </c>
      <c r="B65" s="293" t="s">
        <v>2098</v>
      </c>
      <c r="C65" s="282">
        <v>54</v>
      </c>
      <c r="D65" s="92">
        <v>0</v>
      </c>
      <c r="E65" s="92">
        <v>0</v>
      </c>
      <c r="F65" s="123" t="str">
        <f t="shared" si="0"/>
        <v>-</v>
      </c>
    </row>
    <row r="66" spans="1:6" s="3" customFormat="1">
      <c r="A66" s="130" t="s">
        <v>68</v>
      </c>
      <c r="B66" s="293" t="s">
        <v>3282</v>
      </c>
      <c r="C66" s="282">
        <v>55</v>
      </c>
      <c r="D66" s="92">
        <v>0</v>
      </c>
      <c r="E66" s="92">
        <v>0</v>
      </c>
      <c r="F66" s="123" t="str">
        <f t="shared" si="0"/>
        <v>-</v>
      </c>
    </row>
    <row r="67" spans="1:6" s="3" customFormat="1">
      <c r="A67" s="130" t="s">
        <v>69</v>
      </c>
      <c r="B67" s="293" t="s">
        <v>2583</v>
      </c>
      <c r="C67" s="282">
        <v>56</v>
      </c>
      <c r="D67" s="92">
        <v>0</v>
      </c>
      <c r="E67" s="92">
        <v>0</v>
      </c>
      <c r="F67" s="123" t="str">
        <f t="shared" si="0"/>
        <v>-</v>
      </c>
    </row>
    <row r="68" spans="1:6" s="3" customFormat="1">
      <c r="A68" s="251" t="s">
        <v>70</v>
      </c>
      <c r="B68" s="293" t="s">
        <v>2572</v>
      </c>
      <c r="C68" s="282">
        <v>57</v>
      </c>
      <c r="D68" s="92">
        <v>0</v>
      </c>
      <c r="E68" s="92">
        <v>0</v>
      </c>
      <c r="F68" s="123" t="str">
        <f t="shared" si="0"/>
        <v>-</v>
      </c>
    </row>
    <row r="69" spans="1:6" s="3" customFormat="1">
      <c r="A69" s="251" t="s">
        <v>10</v>
      </c>
      <c r="B69" s="293" t="s">
        <v>2556</v>
      </c>
      <c r="C69" s="282">
        <v>58</v>
      </c>
      <c r="D69" s="95">
        <f>SUM(D70:D73)</f>
        <v>0</v>
      </c>
      <c r="E69" s="95">
        <f>SUM(E70:E73)</f>
        <v>0</v>
      </c>
      <c r="F69" s="122" t="str">
        <f t="shared" si="0"/>
        <v>-</v>
      </c>
    </row>
    <row r="70" spans="1:6" s="3" customFormat="1">
      <c r="A70" s="251" t="s">
        <v>71</v>
      </c>
      <c r="B70" s="293" t="s">
        <v>2153</v>
      </c>
      <c r="C70" s="282">
        <v>59</v>
      </c>
      <c r="D70" s="92">
        <v>0</v>
      </c>
      <c r="E70" s="92">
        <v>0</v>
      </c>
      <c r="F70" s="123" t="str">
        <f t="shared" si="0"/>
        <v>-</v>
      </c>
    </row>
    <row r="71" spans="1:6" s="3" customFormat="1">
      <c r="A71" s="251" t="s">
        <v>72</v>
      </c>
      <c r="B71" s="293" t="s">
        <v>1928</v>
      </c>
      <c r="C71" s="282">
        <v>60</v>
      </c>
      <c r="D71" s="92">
        <v>0</v>
      </c>
      <c r="E71" s="92">
        <v>0</v>
      </c>
      <c r="F71" s="123" t="str">
        <f t="shared" si="0"/>
        <v>-</v>
      </c>
    </row>
    <row r="72" spans="1:6" s="3" customFormat="1">
      <c r="A72" s="251" t="s">
        <v>73</v>
      </c>
      <c r="B72" s="293" t="s">
        <v>2526</v>
      </c>
      <c r="C72" s="282">
        <v>61</v>
      </c>
      <c r="D72" s="92">
        <v>0</v>
      </c>
      <c r="E72" s="92">
        <v>0</v>
      </c>
      <c r="F72" s="123" t="str">
        <f t="shared" si="0"/>
        <v>-</v>
      </c>
    </row>
    <row r="73" spans="1:6" s="3" customFormat="1">
      <c r="A73" s="251" t="s">
        <v>74</v>
      </c>
      <c r="B73" s="293" t="s">
        <v>1931</v>
      </c>
      <c r="C73" s="282">
        <v>62</v>
      </c>
      <c r="D73" s="92">
        <v>0</v>
      </c>
      <c r="E73" s="92">
        <v>0</v>
      </c>
      <c r="F73" s="123" t="str">
        <f t="shared" si="0"/>
        <v>-</v>
      </c>
    </row>
    <row r="74" spans="1:6" s="3" customFormat="1">
      <c r="A74" s="251" t="s">
        <v>2</v>
      </c>
      <c r="B74" s="293" t="s">
        <v>2705</v>
      </c>
      <c r="C74" s="327">
        <v>63</v>
      </c>
      <c r="D74" s="95">
        <f>D75+D84+D93+D124+D140+D152+D169+D175</f>
        <v>2993091</v>
      </c>
      <c r="E74" s="95">
        <f>E75+E84+E93+E124+E140+E152+E169+E175</f>
        <v>3055597</v>
      </c>
      <c r="F74" s="122">
        <f t="shared" si="0"/>
        <v>102.08834278677126</v>
      </c>
    </row>
    <row r="75" spans="1:6" s="3" customFormat="1">
      <c r="A75" s="251" t="s">
        <v>15</v>
      </c>
      <c r="B75" s="293" t="s">
        <v>2476</v>
      </c>
      <c r="C75" s="327">
        <v>64</v>
      </c>
      <c r="D75" s="95">
        <f>+D76+D81+D82+D83</f>
        <v>1902032</v>
      </c>
      <c r="E75" s="95">
        <f>+E76+E81+E82+E83</f>
        <v>1281663</v>
      </c>
      <c r="F75" s="122">
        <f t="shared" si="0"/>
        <v>67.383882079796763</v>
      </c>
    </row>
    <row r="76" spans="1:6" s="3" customFormat="1">
      <c r="A76" s="251" t="s">
        <v>106</v>
      </c>
      <c r="B76" s="296" t="s">
        <v>2094</v>
      </c>
      <c r="C76" s="327">
        <v>65</v>
      </c>
      <c r="D76" s="95">
        <f>SUM(D77:D80)</f>
        <v>1902032</v>
      </c>
      <c r="E76" s="95">
        <f>SUM(E77:E80)</f>
        <v>1275041</v>
      </c>
      <c r="F76" s="122">
        <f t="shared" ref="F76:F139" si="1">IF(D76&gt;0,IF(E76/D76&gt;=100,"&gt;&gt;100",E76/D76*100),"-")</f>
        <v>67.035728105520832</v>
      </c>
    </row>
    <row r="77" spans="1:6" s="3" customFormat="1">
      <c r="A77" s="251" t="s">
        <v>272</v>
      </c>
      <c r="B77" s="293" t="s">
        <v>3124</v>
      </c>
      <c r="C77" s="327">
        <v>66</v>
      </c>
      <c r="D77" s="92">
        <v>0</v>
      </c>
      <c r="E77" s="92">
        <v>0</v>
      </c>
      <c r="F77" s="123" t="str">
        <f t="shared" si="1"/>
        <v>-</v>
      </c>
    </row>
    <row r="78" spans="1:6" s="3" customFormat="1">
      <c r="A78" s="251" t="s">
        <v>273</v>
      </c>
      <c r="B78" s="293" t="s">
        <v>3246</v>
      </c>
      <c r="C78" s="327">
        <v>67</v>
      </c>
      <c r="D78" s="92">
        <v>1902032</v>
      </c>
      <c r="E78" s="92">
        <v>1275041</v>
      </c>
      <c r="F78" s="123">
        <f t="shared" si="1"/>
        <v>67.035728105520832</v>
      </c>
    </row>
    <row r="79" spans="1:6" s="3" customFormat="1">
      <c r="A79" s="251" t="s">
        <v>274</v>
      </c>
      <c r="B79" s="293" t="s">
        <v>3265</v>
      </c>
      <c r="C79" s="327">
        <v>68</v>
      </c>
      <c r="D79" s="92">
        <v>0</v>
      </c>
      <c r="E79" s="92">
        <v>0</v>
      </c>
      <c r="F79" s="123" t="str">
        <f t="shared" si="1"/>
        <v>-</v>
      </c>
    </row>
    <row r="80" spans="1:6" s="3" customFormat="1">
      <c r="A80" s="251" t="s">
        <v>275</v>
      </c>
      <c r="B80" s="293" t="s">
        <v>2131</v>
      </c>
      <c r="C80" s="327">
        <v>69</v>
      </c>
      <c r="D80" s="92">
        <v>0</v>
      </c>
      <c r="E80" s="92">
        <v>0</v>
      </c>
      <c r="F80" s="123" t="str">
        <f t="shared" si="1"/>
        <v>-</v>
      </c>
    </row>
    <row r="81" spans="1:6" s="3" customFormat="1">
      <c r="A81" s="251" t="s">
        <v>107</v>
      </c>
      <c r="B81" s="296" t="s">
        <v>2640</v>
      </c>
      <c r="C81" s="327">
        <v>70</v>
      </c>
      <c r="D81" s="92">
        <v>0</v>
      </c>
      <c r="E81" s="92">
        <v>0</v>
      </c>
      <c r="F81" s="123" t="str">
        <f t="shared" si="1"/>
        <v>-</v>
      </c>
    </row>
    <row r="82" spans="1:6" s="3" customFormat="1">
      <c r="A82" s="251" t="s">
        <v>108</v>
      </c>
      <c r="B82" s="296" t="s">
        <v>1710</v>
      </c>
      <c r="C82" s="327">
        <v>71</v>
      </c>
      <c r="D82" s="92">
        <v>0</v>
      </c>
      <c r="E82" s="92">
        <v>6622</v>
      </c>
      <c r="F82" s="123" t="str">
        <f t="shared" si="1"/>
        <v>-</v>
      </c>
    </row>
    <row r="83" spans="1:6" s="3" customFormat="1">
      <c r="A83" s="251" t="s">
        <v>109</v>
      </c>
      <c r="B83" s="296" t="s">
        <v>1953</v>
      </c>
      <c r="C83" s="327">
        <v>72</v>
      </c>
      <c r="D83" s="92">
        <v>0</v>
      </c>
      <c r="E83" s="92">
        <v>0</v>
      </c>
      <c r="F83" s="123" t="str">
        <f t="shared" si="1"/>
        <v>-</v>
      </c>
    </row>
    <row r="84" spans="1:6" s="3" customFormat="1" ht="24">
      <c r="A84" s="251" t="s">
        <v>16</v>
      </c>
      <c r="B84" s="293" t="s">
        <v>4150</v>
      </c>
      <c r="C84" s="327">
        <v>73</v>
      </c>
      <c r="D84" s="95">
        <f>D85+SUM(D88:D90)-D91+D92</f>
        <v>71076</v>
      </c>
      <c r="E84" s="95">
        <f>E85+SUM(E88:E90)-E91+E92</f>
        <v>55392</v>
      </c>
      <c r="F84" s="122">
        <f t="shared" si="1"/>
        <v>77.933479655579944</v>
      </c>
    </row>
    <row r="85" spans="1:6" s="3" customFormat="1">
      <c r="A85" s="251" t="s">
        <v>110</v>
      </c>
      <c r="B85" s="296" t="s">
        <v>2925</v>
      </c>
      <c r="C85" s="327">
        <v>74</v>
      </c>
      <c r="D85" s="95">
        <f>SUM(D86:D87)</f>
        <v>0</v>
      </c>
      <c r="E85" s="95">
        <f>SUM(E86:E87)</f>
        <v>0</v>
      </c>
      <c r="F85" s="122" t="str">
        <f t="shared" si="1"/>
        <v>-</v>
      </c>
    </row>
    <row r="86" spans="1:6" s="3" customFormat="1">
      <c r="A86" s="251" t="s">
        <v>276</v>
      </c>
      <c r="B86" s="293" t="s">
        <v>2855</v>
      </c>
      <c r="C86" s="327">
        <v>75</v>
      </c>
      <c r="D86" s="92">
        <v>0</v>
      </c>
      <c r="E86" s="92">
        <v>0</v>
      </c>
      <c r="F86" s="123" t="str">
        <f t="shared" si="1"/>
        <v>-</v>
      </c>
    </row>
    <row r="87" spans="1:6" s="3" customFormat="1">
      <c r="A87" s="251" t="s">
        <v>277</v>
      </c>
      <c r="B87" s="293" t="s">
        <v>2860</v>
      </c>
      <c r="C87" s="327">
        <v>76</v>
      </c>
      <c r="D87" s="92">
        <v>0</v>
      </c>
      <c r="E87" s="92">
        <v>0</v>
      </c>
      <c r="F87" s="123" t="str">
        <f t="shared" si="1"/>
        <v>-</v>
      </c>
    </row>
    <row r="88" spans="1:6" s="3" customFormat="1">
      <c r="A88" s="251" t="s">
        <v>111</v>
      </c>
      <c r="B88" s="296" t="s">
        <v>2073</v>
      </c>
      <c r="C88" s="327">
        <v>77</v>
      </c>
      <c r="D88" s="92">
        <v>0</v>
      </c>
      <c r="E88" s="92">
        <v>0</v>
      </c>
      <c r="F88" s="123" t="str">
        <f t="shared" si="1"/>
        <v>-</v>
      </c>
    </row>
    <row r="89" spans="1:6" s="3" customFormat="1">
      <c r="A89" s="251" t="s">
        <v>112</v>
      </c>
      <c r="B89" s="296" t="s">
        <v>2603</v>
      </c>
      <c r="C89" s="327">
        <v>78</v>
      </c>
      <c r="D89" s="92">
        <v>0</v>
      </c>
      <c r="E89" s="92">
        <v>0</v>
      </c>
      <c r="F89" s="123" t="str">
        <f t="shared" si="1"/>
        <v>-</v>
      </c>
    </row>
    <row r="90" spans="1:6" s="3" customFormat="1">
      <c r="A90" s="251" t="s">
        <v>113</v>
      </c>
      <c r="B90" s="296" t="s">
        <v>3296</v>
      </c>
      <c r="C90" s="327">
        <v>79</v>
      </c>
      <c r="D90" s="92">
        <v>0</v>
      </c>
      <c r="E90" s="92">
        <v>0</v>
      </c>
      <c r="F90" s="123" t="str">
        <f t="shared" si="1"/>
        <v>-</v>
      </c>
    </row>
    <row r="91" spans="1:6" s="3" customFormat="1">
      <c r="A91" s="331" t="s">
        <v>114</v>
      </c>
      <c r="B91" s="329" t="s">
        <v>3870</v>
      </c>
      <c r="C91" s="330">
        <v>80</v>
      </c>
      <c r="D91" s="92">
        <v>0</v>
      </c>
      <c r="E91" s="92">
        <v>0</v>
      </c>
      <c r="F91" s="123" t="str">
        <f t="shared" si="1"/>
        <v>-</v>
      </c>
    </row>
    <row r="92" spans="1:6" s="3" customFormat="1">
      <c r="A92" s="251" t="s">
        <v>115</v>
      </c>
      <c r="B92" s="296" t="s">
        <v>2307</v>
      </c>
      <c r="C92" s="327">
        <v>81</v>
      </c>
      <c r="D92" s="92">
        <v>71076</v>
      </c>
      <c r="E92" s="92">
        <v>55392</v>
      </c>
      <c r="F92" s="123">
        <f t="shared" si="1"/>
        <v>77.933479655579944</v>
      </c>
    </row>
    <row r="93" spans="1:6" s="3" customFormat="1">
      <c r="A93" s="251" t="s">
        <v>17</v>
      </c>
      <c r="B93" s="293" t="s">
        <v>3274</v>
      </c>
      <c r="C93" s="327">
        <v>82</v>
      </c>
      <c r="D93" s="95">
        <f>D94+D112-D123</f>
        <v>0</v>
      </c>
      <c r="E93" s="95">
        <f>E94+E112-E123</f>
        <v>0</v>
      </c>
      <c r="F93" s="122" t="str">
        <f t="shared" si="1"/>
        <v>-</v>
      </c>
    </row>
    <row r="94" spans="1:6" s="3" customFormat="1">
      <c r="A94" s="251"/>
      <c r="B94" s="293" t="s">
        <v>2217</v>
      </c>
      <c r="C94" s="327">
        <v>83</v>
      </c>
      <c r="D94" s="95">
        <f>SUM(D95:D111)</f>
        <v>0</v>
      </c>
      <c r="E94" s="95">
        <f>SUM(E95:E111)</f>
        <v>0</v>
      </c>
      <c r="F94" s="122" t="str">
        <f t="shared" si="1"/>
        <v>-</v>
      </c>
    </row>
    <row r="95" spans="1:6" s="3" customFormat="1">
      <c r="A95" s="251" t="s">
        <v>282</v>
      </c>
      <c r="B95" s="296" t="s">
        <v>3743</v>
      </c>
      <c r="C95" s="327">
        <v>84</v>
      </c>
      <c r="D95" s="92">
        <v>0</v>
      </c>
      <c r="E95" s="92">
        <v>0</v>
      </c>
      <c r="F95" s="123" t="str">
        <f t="shared" si="1"/>
        <v>-</v>
      </c>
    </row>
    <row r="96" spans="1:6" s="3" customFormat="1">
      <c r="A96" s="251" t="s">
        <v>284</v>
      </c>
      <c r="B96" s="296" t="s">
        <v>2547</v>
      </c>
      <c r="C96" s="327">
        <v>85</v>
      </c>
      <c r="D96" s="92">
        <v>0</v>
      </c>
      <c r="E96" s="92">
        <v>0</v>
      </c>
      <c r="F96" s="123" t="str">
        <f t="shared" si="1"/>
        <v>-</v>
      </c>
    </row>
    <row r="97" spans="1:6" s="3" customFormat="1">
      <c r="A97" s="251" t="s">
        <v>285</v>
      </c>
      <c r="B97" s="296" t="s">
        <v>3351</v>
      </c>
      <c r="C97" s="327">
        <v>86</v>
      </c>
      <c r="D97" s="92">
        <v>0</v>
      </c>
      <c r="E97" s="92">
        <v>0</v>
      </c>
      <c r="F97" s="123" t="str">
        <f t="shared" si="1"/>
        <v>-</v>
      </c>
    </row>
    <row r="98" spans="1:6" s="3" customFormat="1">
      <c r="A98" s="251" t="s">
        <v>286</v>
      </c>
      <c r="B98" s="296" t="s">
        <v>2751</v>
      </c>
      <c r="C98" s="327">
        <v>87</v>
      </c>
      <c r="D98" s="92">
        <v>0</v>
      </c>
      <c r="E98" s="92">
        <v>0</v>
      </c>
      <c r="F98" s="123" t="str">
        <f t="shared" si="1"/>
        <v>-</v>
      </c>
    </row>
    <row r="99" spans="1:6" s="3" customFormat="1">
      <c r="A99" s="251" t="s">
        <v>287</v>
      </c>
      <c r="B99" s="296" t="s">
        <v>3257</v>
      </c>
      <c r="C99" s="327">
        <v>88</v>
      </c>
      <c r="D99" s="92">
        <v>0</v>
      </c>
      <c r="E99" s="92">
        <v>0</v>
      </c>
      <c r="F99" s="123" t="str">
        <f t="shared" si="1"/>
        <v>-</v>
      </c>
    </row>
    <row r="100" spans="1:6" s="3" customFormat="1">
      <c r="A100" s="251" t="s">
        <v>288</v>
      </c>
      <c r="B100" s="296" t="s">
        <v>2783</v>
      </c>
      <c r="C100" s="327">
        <v>89</v>
      </c>
      <c r="D100" s="92">
        <v>0</v>
      </c>
      <c r="E100" s="92">
        <v>0</v>
      </c>
      <c r="F100" s="123" t="str">
        <f t="shared" si="1"/>
        <v>-</v>
      </c>
    </row>
    <row r="101" spans="1:6" s="3" customFormat="1">
      <c r="A101" s="251" t="s">
        <v>289</v>
      </c>
      <c r="B101" s="296" t="s">
        <v>3623</v>
      </c>
      <c r="C101" s="327">
        <v>90</v>
      </c>
      <c r="D101" s="92">
        <v>0</v>
      </c>
      <c r="E101" s="92">
        <v>0</v>
      </c>
      <c r="F101" s="123" t="str">
        <f t="shared" si="1"/>
        <v>-</v>
      </c>
    </row>
    <row r="102" spans="1:6" s="3" customFormat="1">
      <c r="A102" s="251" t="s">
        <v>290</v>
      </c>
      <c r="B102" s="296" t="s">
        <v>2957</v>
      </c>
      <c r="C102" s="327">
        <v>91</v>
      </c>
      <c r="D102" s="92">
        <v>0</v>
      </c>
      <c r="E102" s="92">
        <v>0</v>
      </c>
      <c r="F102" s="123" t="str">
        <f t="shared" si="1"/>
        <v>-</v>
      </c>
    </row>
    <row r="103" spans="1:6" s="3" customFormat="1">
      <c r="A103" s="251" t="s">
        <v>294</v>
      </c>
      <c r="B103" s="296" t="s">
        <v>3580</v>
      </c>
      <c r="C103" s="327">
        <v>92</v>
      </c>
      <c r="D103" s="92">
        <v>0</v>
      </c>
      <c r="E103" s="92">
        <v>0</v>
      </c>
      <c r="F103" s="123" t="str">
        <f t="shared" si="1"/>
        <v>-</v>
      </c>
    </row>
    <row r="104" spans="1:6" s="3" customFormat="1">
      <c r="A104" s="251" t="s">
        <v>295</v>
      </c>
      <c r="B104" s="296" t="s">
        <v>2010</v>
      </c>
      <c r="C104" s="327">
        <v>93</v>
      </c>
      <c r="D104" s="92">
        <v>0</v>
      </c>
      <c r="E104" s="92">
        <v>0</v>
      </c>
      <c r="F104" s="123" t="str">
        <f t="shared" si="1"/>
        <v>-</v>
      </c>
    </row>
    <row r="105" spans="1:6" s="3" customFormat="1">
      <c r="A105" s="251" t="s">
        <v>298</v>
      </c>
      <c r="B105" s="296" t="s">
        <v>2614</v>
      </c>
      <c r="C105" s="327">
        <v>94</v>
      </c>
      <c r="D105" s="92">
        <v>0</v>
      </c>
      <c r="E105" s="92">
        <v>0</v>
      </c>
      <c r="F105" s="123" t="str">
        <f t="shared" si="1"/>
        <v>-</v>
      </c>
    </row>
    <row r="106" spans="1:6" s="3" customFormat="1">
      <c r="A106" s="251" t="s">
        <v>299</v>
      </c>
      <c r="B106" s="296" t="s">
        <v>2803</v>
      </c>
      <c r="C106" s="327">
        <v>95</v>
      </c>
      <c r="D106" s="92">
        <v>0</v>
      </c>
      <c r="E106" s="92">
        <v>0</v>
      </c>
      <c r="F106" s="123" t="str">
        <f t="shared" si="1"/>
        <v>-</v>
      </c>
    </row>
    <row r="107" spans="1:6" s="3" customFormat="1">
      <c r="A107" s="251" t="s">
        <v>300</v>
      </c>
      <c r="B107" s="296" t="s">
        <v>2692</v>
      </c>
      <c r="C107" s="327">
        <v>96</v>
      </c>
      <c r="D107" s="92">
        <v>0</v>
      </c>
      <c r="E107" s="92">
        <v>0</v>
      </c>
      <c r="F107" s="123" t="str">
        <f t="shared" si="1"/>
        <v>-</v>
      </c>
    </row>
    <row r="108" spans="1:6" s="3" customFormat="1">
      <c r="A108" s="251" t="s">
        <v>301</v>
      </c>
      <c r="B108" s="296" t="s">
        <v>2728</v>
      </c>
      <c r="C108" s="327">
        <v>97</v>
      </c>
      <c r="D108" s="92">
        <v>0</v>
      </c>
      <c r="E108" s="92">
        <v>0</v>
      </c>
      <c r="F108" s="123" t="str">
        <f t="shared" si="1"/>
        <v>-</v>
      </c>
    </row>
    <row r="109" spans="1:6" s="3" customFormat="1">
      <c r="A109" s="251" t="s">
        <v>302</v>
      </c>
      <c r="B109" s="296" t="s">
        <v>2071</v>
      </c>
      <c r="C109" s="327">
        <v>98</v>
      </c>
      <c r="D109" s="92">
        <v>0</v>
      </c>
      <c r="E109" s="92">
        <v>0</v>
      </c>
      <c r="F109" s="123" t="str">
        <f t="shared" si="1"/>
        <v>-</v>
      </c>
    </row>
    <row r="110" spans="1:6" s="3" customFormat="1">
      <c r="A110" s="251" t="s">
        <v>303</v>
      </c>
      <c r="B110" s="296" t="s">
        <v>3653</v>
      </c>
      <c r="C110" s="327">
        <v>99</v>
      </c>
      <c r="D110" s="92">
        <v>0</v>
      </c>
      <c r="E110" s="92">
        <v>0</v>
      </c>
      <c r="F110" s="123" t="str">
        <f t="shared" si="1"/>
        <v>-</v>
      </c>
    </row>
    <row r="111" spans="1:6" s="3" customFormat="1">
      <c r="A111" s="251" t="s">
        <v>304</v>
      </c>
      <c r="B111" s="296" t="s">
        <v>3865</v>
      </c>
      <c r="C111" s="327">
        <v>100</v>
      </c>
      <c r="D111" s="92">
        <v>0</v>
      </c>
      <c r="E111" s="92">
        <v>0</v>
      </c>
      <c r="F111" s="123" t="str">
        <f t="shared" si="1"/>
        <v>-</v>
      </c>
    </row>
    <row r="112" spans="1:6" s="3" customFormat="1">
      <c r="A112" s="251"/>
      <c r="B112" s="293" t="s">
        <v>2239</v>
      </c>
      <c r="C112" s="327">
        <v>101</v>
      </c>
      <c r="D112" s="95">
        <f>SUM(D113:D122)</f>
        <v>0</v>
      </c>
      <c r="E112" s="95">
        <f>SUM(E113:E122)</f>
        <v>0</v>
      </c>
      <c r="F112" s="122" t="str">
        <f t="shared" si="1"/>
        <v>-</v>
      </c>
    </row>
    <row r="113" spans="1:6" s="3" customFormat="1">
      <c r="A113" s="251" t="s">
        <v>278</v>
      </c>
      <c r="B113" s="296" t="s">
        <v>2947</v>
      </c>
      <c r="C113" s="327">
        <v>102</v>
      </c>
      <c r="D113" s="92">
        <v>0</v>
      </c>
      <c r="E113" s="92">
        <v>0</v>
      </c>
      <c r="F113" s="123" t="str">
        <f t="shared" si="1"/>
        <v>-</v>
      </c>
    </row>
    <row r="114" spans="1:6" s="3" customFormat="1">
      <c r="A114" s="251" t="s">
        <v>279</v>
      </c>
      <c r="B114" s="296" t="s">
        <v>2240</v>
      </c>
      <c r="C114" s="327">
        <v>103</v>
      </c>
      <c r="D114" s="92">
        <v>0</v>
      </c>
      <c r="E114" s="92">
        <v>0</v>
      </c>
      <c r="F114" s="123" t="str">
        <f t="shared" si="1"/>
        <v>-</v>
      </c>
    </row>
    <row r="115" spans="1:6" s="3" customFormat="1">
      <c r="A115" s="251" t="s">
        <v>280</v>
      </c>
      <c r="B115" s="296" t="s">
        <v>2105</v>
      </c>
      <c r="C115" s="327">
        <v>104</v>
      </c>
      <c r="D115" s="92">
        <v>0</v>
      </c>
      <c r="E115" s="92">
        <v>0</v>
      </c>
      <c r="F115" s="123" t="str">
        <f t="shared" si="1"/>
        <v>-</v>
      </c>
    </row>
    <row r="116" spans="1:6" s="3" customFormat="1">
      <c r="A116" s="251" t="s">
        <v>281</v>
      </c>
      <c r="B116" s="296" t="s">
        <v>2218</v>
      </c>
      <c r="C116" s="327">
        <v>105</v>
      </c>
      <c r="D116" s="92">
        <v>0</v>
      </c>
      <c r="E116" s="92">
        <v>0</v>
      </c>
      <c r="F116" s="123" t="str">
        <f t="shared" si="1"/>
        <v>-</v>
      </c>
    </row>
    <row r="117" spans="1:6" s="3" customFormat="1">
      <c r="A117" s="251" t="s">
        <v>283</v>
      </c>
      <c r="B117" s="296" t="s">
        <v>3761</v>
      </c>
      <c r="C117" s="327">
        <v>106</v>
      </c>
      <c r="D117" s="92">
        <v>0</v>
      </c>
      <c r="E117" s="92">
        <v>0</v>
      </c>
      <c r="F117" s="123" t="str">
        <f t="shared" si="1"/>
        <v>-</v>
      </c>
    </row>
    <row r="118" spans="1:6" s="3" customFormat="1">
      <c r="A118" s="251" t="s">
        <v>291</v>
      </c>
      <c r="B118" s="296" t="s">
        <v>2415</v>
      </c>
      <c r="C118" s="327">
        <v>107</v>
      </c>
      <c r="D118" s="92">
        <v>0</v>
      </c>
      <c r="E118" s="92">
        <v>0</v>
      </c>
      <c r="F118" s="123" t="str">
        <f t="shared" si="1"/>
        <v>-</v>
      </c>
    </row>
    <row r="119" spans="1:6" s="3" customFormat="1">
      <c r="A119" s="251" t="s">
        <v>292</v>
      </c>
      <c r="B119" s="296" t="s">
        <v>3136</v>
      </c>
      <c r="C119" s="327">
        <v>108</v>
      </c>
      <c r="D119" s="92">
        <v>0</v>
      </c>
      <c r="E119" s="92">
        <v>0</v>
      </c>
      <c r="F119" s="123" t="str">
        <f t="shared" si="1"/>
        <v>-</v>
      </c>
    </row>
    <row r="120" spans="1:6" s="3" customFormat="1">
      <c r="A120" s="251" t="s">
        <v>293</v>
      </c>
      <c r="B120" s="296" t="s">
        <v>2625</v>
      </c>
      <c r="C120" s="327">
        <v>109</v>
      </c>
      <c r="D120" s="92">
        <v>0</v>
      </c>
      <c r="E120" s="92">
        <v>0</v>
      </c>
      <c r="F120" s="123" t="str">
        <f t="shared" si="1"/>
        <v>-</v>
      </c>
    </row>
    <row r="121" spans="1:6" s="3" customFormat="1">
      <c r="A121" s="251" t="s">
        <v>296</v>
      </c>
      <c r="B121" s="296" t="s">
        <v>3013</v>
      </c>
      <c r="C121" s="327">
        <v>110</v>
      </c>
      <c r="D121" s="92">
        <v>0</v>
      </c>
      <c r="E121" s="92">
        <v>0</v>
      </c>
      <c r="F121" s="123" t="str">
        <f t="shared" si="1"/>
        <v>-</v>
      </c>
    </row>
    <row r="122" spans="1:6" s="3" customFormat="1">
      <c r="A122" s="251" t="s">
        <v>297</v>
      </c>
      <c r="B122" s="296" t="s">
        <v>2044</v>
      </c>
      <c r="C122" s="327">
        <v>111</v>
      </c>
      <c r="D122" s="92">
        <v>0</v>
      </c>
      <c r="E122" s="92">
        <v>0</v>
      </c>
      <c r="F122" s="123" t="str">
        <f t="shared" si="1"/>
        <v>-</v>
      </c>
    </row>
    <row r="123" spans="1:6" s="3" customFormat="1">
      <c r="A123" s="251" t="s">
        <v>116</v>
      </c>
      <c r="B123" s="296" t="s">
        <v>2195</v>
      </c>
      <c r="C123" s="327">
        <v>112</v>
      </c>
      <c r="D123" s="92">
        <v>0</v>
      </c>
      <c r="E123" s="92">
        <v>0</v>
      </c>
      <c r="F123" s="123" t="str">
        <f t="shared" si="1"/>
        <v>-</v>
      </c>
    </row>
    <row r="124" spans="1:6" s="3" customFormat="1">
      <c r="A124" s="251" t="s">
        <v>18</v>
      </c>
      <c r="B124" s="293" t="s">
        <v>2277</v>
      </c>
      <c r="C124" s="327">
        <v>113</v>
      </c>
      <c r="D124" s="95">
        <f>D125+D132-D139</f>
        <v>0</v>
      </c>
      <c r="E124" s="95">
        <f>E125+E132-E139</f>
        <v>0</v>
      </c>
      <c r="F124" s="122" t="str">
        <f t="shared" si="1"/>
        <v>-</v>
      </c>
    </row>
    <row r="125" spans="1:6" s="3" customFormat="1">
      <c r="A125" s="251"/>
      <c r="B125" s="293" t="s">
        <v>2489</v>
      </c>
      <c r="C125" s="327">
        <v>114</v>
      </c>
      <c r="D125" s="95">
        <f>SUM(D126:D131)</f>
        <v>0</v>
      </c>
      <c r="E125" s="95">
        <f>SUM(E126:E131)</f>
        <v>0</v>
      </c>
      <c r="F125" s="122" t="str">
        <f t="shared" si="1"/>
        <v>-</v>
      </c>
    </row>
    <row r="126" spans="1:6" s="3" customFormat="1">
      <c r="A126" s="251" t="s">
        <v>305</v>
      </c>
      <c r="B126" s="293" t="s">
        <v>1391</v>
      </c>
      <c r="C126" s="327">
        <v>115</v>
      </c>
      <c r="D126" s="92">
        <v>0</v>
      </c>
      <c r="E126" s="92">
        <v>0</v>
      </c>
      <c r="F126" s="123" t="str">
        <f t="shared" si="1"/>
        <v>-</v>
      </c>
    </row>
    <row r="127" spans="1:6" s="3" customFormat="1">
      <c r="A127" s="251" t="s">
        <v>307</v>
      </c>
      <c r="B127" s="293" t="s">
        <v>2844</v>
      </c>
      <c r="C127" s="327">
        <v>116</v>
      </c>
      <c r="D127" s="92">
        <v>0</v>
      </c>
      <c r="E127" s="92">
        <v>0</v>
      </c>
      <c r="F127" s="123" t="str">
        <f t="shared" si="1"/>
        <v>-</v>
      </c>
    </row>
    <row r="128" spans="1:6" s="3" customFormat="1">
      <c r="A128" s="251" t="s">
        <v>309</v>
      </c>
      <c r="B128" s="293" t="s">
        <v>974</v>
      </c>
      <c r="C128" s="327">
        <v>117</v>
      </c>
      <c r="D128" s="92">
        <v>0</v>
      </c>
      <c r="E128" s="92">
        <v>0</v>
      </c>
      <c r="F128" s="123" t="str">
        <f t="shared" si="1"/>
        <v>-</v>
      </c>
    </row>
    <row r="129" spans="1:6" s="3" customFormat="1">
      <c r="A129" s="251" t="s">
        <v>311</v>
      </c>
      <c r="B129" s="293" t="s">
        <v>1232</v>
      </c>
      <c r="C129" s="327">
        <v>118</v>
      </c>
      <c r="D129" s="92">
        <v>0</v>
      </c>
      <c r="E129" s="92">
        <v>0</v>
      </c>
      <c r="F129" s="123" t="str">
        <f t="shared" si="1"/>
        <v>-</v>
      </c>
    </row>
    <row r="130" spans="1:6" s="3" customFormat="1">
      <c r="A130" s="251" t="s">
        <v>313</v>
      </c>
      <c r="B130" s="293" t="s">
        <v>2227</v>
      </c>
      <c r="C130" s="327">
        <v>119</v>
      </c>
      <c r="D130" s="92">
        <v>0</v>
      </c>
      <c r="E130" s="92">
        <v>0</v>
      </c>
      <c r="F130" s="123" t="str">
        <f t="shared" si="1"/>
        <v>-</v>
      </c>
    </row>
    <row r="131" spans="1:6" s="3" customFormat="1">
      <c r="A131" s="251" t="s">
        <v>315</v>
      </c>
      <c r="B131" s="293" t="s">
        <v>1960</v>
      </c>
      <c r="C131" s="327">
        <v>120</v>
      </c>
      <c r="D131" s="92">
        <v>0</v>
      </c>
      <c r="E131" s="92">
        <v>0</v>
      </c>
      <c r="F131" s="123" t="str">
        <f t="shared" si="1"/>
        <v>-</v>
      </c>
    </row>
    <row r="132" spans="1:6" s="3" customFormat="1">
      <c r="A132" s="251"/>
      <c r="B132" s="293" t="s">
        <v>2517</v>
      </c>
      <c r="C132" s="327">
        <v>121</v>
      </c>
      <c r="D132" s="95">
        <f>SUM(D133:D138)</f>
        <v>0</v>
      </c>
      <c r="E132" s="95">
        <f>SUM(E133:E138)</f>
        <v>0</v>
      </c>
      <c r="F132" s="122" t="str">
        <f t="shared" si="1"/>
        <v>-</v>
      </c>
    </row>
    <row r="133" spans="1:6" s="3" customFormat="1">
      <c r="A133" s="251" t="s">
        <v>306</v>
      </c>
      <c r="B133" s="293" t="s">
        <v>1391</v>
      </c>
      <c r="C133" s="327">
        <v>122</v>
      </c>
      <c r="D133" s="92">
        <v>0</v>
      </c>
      <c r="E133" s="92">
        <v>0</v>
      </c>
      <c r="F133" s="123" t="str">
        <f t="shared" si="1"/>
        <v>-</v>
      </c>
    </row>
    <row r="134" spans="1:6" s="3" customFormat="1">
      <c r="A134" s="251" t="s">
        <v>308</v>
      </c>
      <c r="B134" s="293" t="s">
        <v>2844</v>
      </c>
      <c r="C134" s="327">
        <v>123</v>
      </c>
      <c r="D134" s="92">
        <v>0</v>
      </c>
      <c r="E134" s="92">
        <v>0</v>
      </c>
      <c r="F134" s="123" t="str">
        <f t="shared" si="1"/>
        <v>-</v>
      </c>
    </row>
    <row r="135" spans="1:6" s="3" customFormat="1">
      <c r="A135" s="251" t="s">
        <v>310</v>
      </c>
      <c r="B135" s="293" t="s">
        <v>974</v>
      </c>
      <c r="C135" s="327">
        <v>124</v>
      </c>
      <c r="D135" s="92">
        <v>0</v>
      </c>
      <c r="E135" s="92">
        <v>0</v>
      </c>
      <c r="F135" s="123" t="str">
        <f t="shared" si="1"/>
        <v>-</v>
      </c>
    </row>
    <row r="136" spans="1:6" s="3" customFormat="1">
      <c r="A136" s="251" t="s">
        <v>312</v>
      </c>
      <c r="B136" s="293" t="s">
        <v>1232</v>
      </c>
      <c r="C136" s="327">
        <v>125</v>
      </c>
      <c r="D136" s="92">
        <v>0</v>
      </c>
      <c r="E136" s="92">
        <v>0</v>
      </c>
      <c r="F136" s="123" t="str">
        <f t="shared" si="1"/>
        <v>-</v>
      </c>
    </row>
    <row r="137" spans="1:6" s="3" customFormat="1">
      <c r="A137" s="251" t="s">
        <v>314</v>
      </c>
      <c r="B137" s="293" t="s">
        <v>2227</v>
      </c>
      <c r="C137" s="327">
        <v>126</v>
      </c>
      <c r="D137" s="92">
        <v>0</v>
      </c>
      <c r="E137" s="92">
        <v>0</v>
      </c>
      <c r="F137" s="123" t="str">
        <f t="shared" si="1"/>
        <v>-</v>
      </c>
    </row>
    <row r="138" spans="1:6" s="3" customFormat="1">
      <c r="A138" s="251" t="s">
        <v>316</v>
      </c>
      <c r="B138" s="293" t="s">
        <v>1960</v>
      </c>
      <c r="C138" s="327">
        <v>127</v>
      </c>
      <c r="D138" s="92">
        <v>0</v>
      </c>
      <c r="E138" s="92">
        <v>0</v>
      </c>
      <c r="F138" s="123" t="str">
        <f t="shared" si="1"/>
        <v>-</v>
      </c>
    </row>
    <row r="139" spans="1:6" s="3" customFormat="1">
      <c r="A139" s="251" t="s">
        <v>117</v>
      </c>
      <c r="B139" s="293" t="s">
        <v>2381</v>
      </c>
      <c r="C139" s="327">
        <v>128</v>
      </c>
      <c r="D139" s="92">
        <v>0</v>
      </c>
      <c r="E139" s="92">
        <v>0</v>
      </c>
      <c r="F139" s="123" t="str">
        <f t="shared" si="1"/>
        <v>-</v>
      </c>
    </row>
    <row r="140" spans="1:6" s="3" customFormat="1">
      <c r="A140" s="251" t="s">
        <v>19</v>
      </c>
      <c r="B140" s="293" t="s">
        <v>2472</v>
      </c>
      <c r="C140" s="327">
        <v>129</v>
      </c>
      <c r="D140" s="95">
        <f>D141+D148-D151</f>
        <v>0</v>
      </c>
      <c r="E140" s="95">
        <f>E141+E148-E151</f>
        <v>0</v>
      </c>
      <c r="F140" s="122" t="str">
        <f t="shared" ref="F140:F203" si="2">IF(D140&gt;0,IF(E140/D140&gt;=100,"&gt;&gt;100",E140/D140*100),"-")</f>
        <v>-</v>
      </c>
    </row>
    <row r="141" spans="1:6" s="3" customFormat="1">
      <c r="A141" s="251"/>
      <c r="B141" s="293" t="s">
        <v>2650</v>
      </c>
      <c r="C141" s="327">
        <v>130</v>
      </c>
      <c r="D141" s="95">
        <f>SUM(D142:D147)</f>
        <v>0</v>
      </c>
      <c r="E141" s="95">
        <f>SUM(E142:E147)</f>
        <v>0</v>
      </c>
      <c r="F141" s="122" t="str">
        <f t="shared" si="2"/>
        <v>-</v>
      </c>
    </row>
    <row r="142" spans="1:6" s="3" customFormat="1">
      <c r="A142" s="251" t="s">
        <v>317</v>
      </c>
      <c r="B142" s="293" t="s">
        <v>2856</v>
      </c>
      <c r="C142" s="327">
        <v>131</v>
      </c>
      <c r="D142" s="92">
        <v>0</v>
      </c>
      <c r="E142" s="92">
        <v>0</v>
      </c>
      <c r="F142" s="123" t="str">
        <f t="shared" si="2"/>
        <v>-</v>
      </c>
    </row>
    <row r="143" spans="1:6" s="3" customFormat="1">
      <c r="A143" s="251" t="s">
        <v>318</v>
      </c>
      <c r="B143" s="293" t="s">
        <v>3686</v>
      </c>
      <c r="C143" s="327">
        <v>132</v>
      </c>
      <c r="D143" s="92">
        <v>0</v>
      </c>
      <c r="E143" s="92">
        <v>0</v>
      </c>
      <c r="F143" s="123" t="str">
        <f t="shared" si="2"/>
        <v>-</v>
      </c>
    </row>
    <row r="144" spans="1:6" s="3" customFormat="1">
      <c r="A144" s="251" t="s">
        <v>319</v>
      </c>
      <c r="B144" s="296" t="s">
        <v>3021</v>
      </c>
      <c r="C144" s="327">
        <v>133</v>
      </c>
      <c r="D144" s="92">
        <v>0</v>
      </c>
      <c r="E144" s="92">
        <v>0</v>
      </c>
      <c r="F144" s="123" t="str">
        <f t="shared" si="2"/>
        <v>-</v>
      </c>
    </row>
    <row r="145" spans="1:6" s="3" customFormat="1">
      <c r="A145" s="251" t="s">
        <v>320</v>
      </c>
      <c r="B145" s="296" t="s">
        <v>3641</v>
      </c>
      <c r="C145" s="327">
        <v>134</v>
      </c>
      <c r="D145" s="92">
        <v>0</v>
      </c>
      <c r="E145" s="92">
        <v>0</v>
      </c>
      <c r="F145" s="123" t="str">
        <f t="shared" si="2"/>
        <v>-</v>
      </c>
    </row>
    <row r="146" spans="1:6" s="3" customFormat="1">
      <c r="A146" s="251" t="s">
        <v>321</v>
      </c>
      <c r="B146" s="297" t="s">
        <v>3419</v>
      </c>
      <c r="C146" s="327">
        <v>135</v>
      </c>
      <c r="D146" s="92">
        <v>0</v>
      </c>
      <c r="E146" s="92">
        <v>0</v>
      </c>
      <c r="F146" s="123" t="str">
        <f t="shared" si="2"/>
        <v>-</v>
      </c>
    </row>
    <row r="147" spans="1:6" s="3" customFormat="1">
      <c r="A147" s="251" t="s">
        <v>323</v>
      </c>
      <c r="B147" s="296" t="s">
        <v>3814</v>
      </c>
      <c r="C147" s="327">
        <v>136</v>
      </c>
      <c r="D147" s="92">
        <v>0</v>
      </c>
      <c r="E147" s="92">
        <v>0</v>
      </c>
      <c r="F147" s="123" t="str">
        <f t="shared" si="2"/>
        <v>-</v>
      </c>
    </row>
    <row r="148" spans="1:6" s="3" customFormat="1">
      <c r="A148" s="251"/>
      <c r="B148" s="293" t="s">
        <v>2616</v>
      </c>
      <c r="C148" s="327">
        <v>137</v>
      </c>
      <c r="D148" s="95">
        <f>SUM(D149:D150)</f>
        <v>0</v>
      </c>
      <c r="E148" s="95">
        <f>SUM(E149:E150)</f>
        <v>0</v>
      </c>
      <c r="F148" s="122" t="str">
        <f t="shared" si="2"/>
        <v>-</v>
      </c>
    </row>
    <row r="149" spans="1:6" s="3" customFormat="1">
      <c r="A149" s="251" t="s">
        <v>322</v>
      </c>
      <c r="B149" s="293" t="s">
        <v>3108</v>
      </c>
      <c r="C149" s="327">
        <v>138</v>
      </c>
      <c r="D149" s="92">
        <v>0</v>
      </c>
      <c r="E149" s="92">
        <v>0</v>
      </c>
      <c r="F149" s="123" t="str">
        <f t="shared" si="2"/>
        <v>-</v>
      </c>
    </row>
    <row r="150" spans="1:6" s="3" customFormat="1">
      <c r="A150" s="251" t="s">
        <v>324</v>
      </c>
      <c r="B150" s="293" t="s">
        <v>3543</v>
      </c>
      <c r="C150" s="327">
        <v>139</v>
      </c>
      <c r="D150" s="92">
        <v>0</v>
      </c>
      <c r="E150" s="92">
        <v>0</v>
      </c>
      <c r="F150" s="123" t="str">
        <f t="shared" si="2"/>
        <v>-</v>
      </c>
    </row>
    <row r="151" spans="1:6" s="3" customFormat="1">
      <c r="A151" s="251" t="s">
        <v>118</v>
      </c>
      <c r="B151" s="293" t="s">
        <v>2539</v>
      </c>
      <c r="C151" s="327">
        <v>140</v>
      </c>
      <c r="D151" s="92">
        <v>0</v>
      </c>
      <c r="E151" s="92">
        <v>0</v>
      </c>
      <c r="F151" s="123" t="str">
        <f t="shared" si="2"/>
        <v>-</v>
      </c>
    </row>
    <row r="152" spans="1:6" s="3" customFormat="1">
      <c r="A152" s="251" t="s">
        <v>20</v>
      </c>
      <c r="B152" s="293" t="s">
        <v>3693</v>
      </c>
      <c r="C152" s="327">
        <v>141</v>
      </c>
      <c r="D152" s="95">
        <f>SUM(D153:D155)+SUM(D163:D167)-D168</f>
        <v>251705</v>
      </c>
      <c r="E152" s="95">
        <f>SUM(E153:E155)+SUM(E163:E167)-E168</f>
        <v>910314</v>
      </c>
      <c r="F152" s="122">
        <f t="shared" si="2"/>
        <v>361.65908504002704</v>
      </c>
    </row>
    <row r="153" spans="1:6" s="3" customFormat="1">
      <c r="A153" s="251" t="s">
        <v>119</v>
      </c>
      <c r="B153" s="293" t="s">
        <v>2454</v>
      </c>
      <c r="C153" s="327">
        <v>142</v>
      </c>
      <c r="D153" s="92">
        <v>0</v>
      </c>
      <c r="E153" s="92">
        <v>0</v>
      </c>
      <c r="F153" s="123" t="str">
        <f t="shared" si="2"/>
        <v>-</v>
      </c>
    </row>
    <row r="154" spans="1:6" s="3" customFormat="1">
      <c r="A154" s="251" t="s">
        <v>120</v>
      </c>
      <c r="B154" s="296" t="s">
        <v>2565</v>
      </c>
      <c r="C154" s="327">
        <v>143</v>
      </c>
      <c r="D154" s="92">
        <v>0</v>
      </c>
      <c r="E154" s="92">
        <v>0</v>
      </c>
      <c r="F154" s="123" t="str">
        <f t="shared" si="2"/>
        <v>-</v>
      </c>
    </row>
    <row r="155" spans="1:6" s="3" customFormat="1" ht="24">
      <c r="A155" s="251" t="s">
        <v>121</v>
      </c>
      <c r="B155" s="296" t="s">
        <v>3949</v>
      </c>
      <c r="C155" s="327">
        <v>144</v>
      </c>
      <c r="D155" s="95">
        <f>SUM(D156:D162)</f>
        <v>0</v>
      </c>
      <c r="E155" s="95">
        <f>SUM(E156:E162)</f>
        <v>0</v>
      </c>
      <c r="F155" s="122" t="str">
        <f t="shared" si="2"/>
        <v>-</v>
      </c>
    </row>
    <row r="156" spans="1:6" s="3" customFormat="1">
      <c r="A156" s="251" t="s">
        <v>325</v>
      </c>
      <c r="B156" s="296" t="s">
        <v>3097</v>
      </c>
      <c r="C156" s="327">
        <v>145</v>
      </c>
      <c r="D156" s="92">
        <v>0</v>
      </c>
      <c r="E156" s="92">
        <v>0</v>
      </c>
      <c r="F156" s="123" t="str">
        <f t="shared" si="2"/>
        <v>-</v>
      </c>
    </row>
    <row r="157" spans="1:6" s="3" customFormat="1">
      <c r="A157" s="251" t="s">
        <v>326</v>
      </c>
      <c r="B157" s="296" t="s">
        <v>3828</v>
      </c>
      <c r="C157" s="327">
        <v>146</v>
      </c>
      <c r="D157" s="92">
        <v>0</v>
      </c>
      <c r="E157" s="92">
        <v>0</v>
      </c>
      <c r="F157" s="123" t="str">
        <f t="shared" si="2"/>
        <v>-</v>
      </c>
    </row>
    <row r="158" spans="1:6" s="3" customFormat="1">
      <c r="A158" s="251" t="s">
        <v>327</v>
      </c>
      <c r="B158" s="296" t="s">
        <v>3436</v>
      </c>
      <c r="C158" s="327">
        <v>147</v>
      </c>
      <c r="D158" s="92">
        <v>0</v>
      </c>
      <c r="E158" s="92">
        <v>0</v>
      </c>
      <c r="F158" s="123" t="str">
        <f t="shared" si="2"/>
        <v>-</v>
      </c>
    </row>
    <row r="159" spans="1:6" s="3" customFormat="1">
      <c r="A159" s="251" t="s">
        <v>328</v>
      </c>
      <c r="B159" s="296" t="s">
        <v>3454</v>
      </c>
      <c r="C159" s="327">
        <v>148</v>
      </c>
      <c r="D159" s="92">
        <v>0</v>
      </c>
      <c r="E159" s="92">
        <v>0</v>
      </c>
      <c r="F159" s="123" t="str">
        <f t="shared" si="2"/>
        <v>-</v>
      </c>
    </row>
    <row r="160" spans="1:6" s="3" customFormat="1">
      <c r="A160" s="251" t="s">
        <v>329</v>
      </c>
      <c r="B160" s="296" t="s">
        <v>3271</v>
      </c>
      <c r="C160" s="327">
        <v>149</v>
      </c>
      <c r="D160" s="92">
        <v>0</v>
      </c>
      <c r="E160" s="92">
        <v>0</v>
      </c>
      <c r="F160" s="123" t="str">
        <f t="shared" si="2"/>
        <v>-</v>
      </c>
    </row>
    <row r="161" spans="1:6" s="3" customFormat="1">
      <c r="A161" s="251" t="s">
        <v>330</v>
      </c>
      <c r="B161" s="296" t="s">
        <v>3872</v>
      </c>
      <c r="C161" s="327">
        <v>150</v>
      </c>
      <c r="D161" s="92">
        <v>0</v>
      </c>
      <c r="E161" s="92">
        <v>0</v>
      </c>
      <c r="F161" s="123" t="str">
        <f t="shared" si="2"/>
        <v>-</v>
      </c>
    </row>
    <row r="162" spans="1:6" s="3" customFormat="1">
      <c r="A162" s="251" t="s">
        <v>331</v>
      </c>
      <c r="B162" s="296" t="s">
        <v>3809</v>
      </c>
      <c r="C162" s="327">
        <v>151</v>
      </c>
      <c r="D162" s="92">
        <v>0</v>
      </c>
      <c r="E162" s="92">
        <v>0</v>
      </c>
      <c r="F162" s="123" t="str">
        <f t="shared" si="2"/>
        <v>-</v>
      </c>
    </row>
    <row r="163" spans="1:6" s="3" customFormat="1">
      <c r="A163" s="251" t="s">
        <v>122</v>
      </c>
      <c r="B163" s="296" t="s">
        <v>2871</v>
      </c>
      <c r="C163" s="327">
        <v>152</v>
      </c>
      <c r="D163" s="92">
        <v>0</v>
      </c>
      <c r="E163" s="92">
        <v>1188</v>
      </c>
      <c r="F163" s="123" t="str">
        <f t="shared" si="2"/>
        <v>-</v>
      </c>
    </row>
    <row r="164" spans="1:6" s="3" customFormat="1">
      <c r="A164" s="251" t="s">
        <v>123</v>
      </c>
      <c r="B164" s="297" t="s">
        <v>3975</v>
      </c>
      <c r="C164" s="327">
        <v>153</v>
      </c>
      <c r="D164" s="92">
        <v>222979</v>
      </c>
      <c r="E164" s="92">
        <v>127969</v>
      </c>
      <c r="F164" s="123">
        <f t="shared" si="2"/>
        <v>57.390606290278456</v>
      </c>
    </row>
    <row r="165" spans="1:6" s="3" customFormat="1">
      <c r="A165" s="251" t="s">
        <v>124</v>
      </c>
      <c r="B165" s="296" t="s">
        <v>3718</v>
      </c>
      <c r="C165" s="327">
        <v>154</v>
      </c>
      <c r="D165" s="92">
        <v>21191</v>
      </c>
      <c r="E165" s="92">
        <v>17863</v>
      </c>
      <c r="F165" s="123">
        <f t="shared" si="2"/>
        <v>84.295219668727299</v>
      </c>
    </row>
    <row r="166" spans="1:6" s="3" customFormat="1">
      <c r="A166" s="251" t="s">
        <v>125</v>
      </c>
      <c r="B166" s="296" t="s">
        <v>2937</v>
      </c>
      <c r="C166" s="327">
        <v>155</v>
      </c>
      <c r="D166" s="92">
        <v>0</v>
      </c>
      <c r="E166" s="92">
        <v>754879</v>
      </c>
      <c r="F166" s="123" t="str">
        <f t="shared" si="2"/>
        <v>-</v>
      </c>
    </row>
    <row r="167" spans="1:6" s="3" customFormat="1">
      <c r="A167" s="251" t="s">
        <v>126</v>
      </c>
      <c r="B167" s="296" t="s">
        <v>3502</v>
      </c>
      <c r="C167" s="327">
        <v>156</v>
      </c>
      <c r="D167" s="92">
        <v>51608</v>
      </c>
      <c r="E167" s="92">
        <v>52488</v>
      </c>
      <c r="F167" s="123">
        <f t="shared" si="2"/>
        <v>101.70516199038909</v>
      </c>
    </row>
    <row r="168" spans="1:6" s="3" customFormat="1">
      <c r="A168" s="251" t="s">
        <v>127</v>
      </c>
      <c r="B168" s="296" t="s">
        <v>2840</v>
      </c>
      <c r="C168" s="327">
        <v>157</v>
      </c>
      <c r="D168" s="92">
        <v>44073</v>
      </c>
      <c r="E168" s="92">
        <v>44073</v>
      </c>
      <c r="F168" s="123">
        <f t="shared" si="2"/>
        <v>100</v>
      </c>
    </row>
    <row r="169" spans="1:6" s="3" customFormat="1">
      <c r="A169" s="251" t="s">
        <v>21</v>
      </c>
      <c r="B169" s="296" t="s">
        <v>3692</v>
      </c>
      <c r="C169" s="327">
        <v>158</v>
      </c>
      <c r="D169" s="95">
        <f>SUM(D170:D173)-D174</f>
        <v>0</v>
      </c>
      <c r="E169" s="95">
        <f>SUM(E170:E173)-E174</f>
        <v>0</v>
      </c>
      <c r="F169" s="123" t="str">
        <f t="shared" si="2"/>
        <v>-</v>
      </c>
    </row>
    <row r="170" spans="1:6" s="3" customFormat="1">
      <c r="A170" s="251" t="s">
        <v>128</v>
      </c>
      <c r="B170" s="329" t="s">
        <v>3528</v>
      </c>
      <c r="C170" s="330">
        <v>159</v>
      </c>
      <c r="D170" s="92">
        <v>0</v>
      </c>
      <c r="E170" s="92">
        <v>0</v>
      </c>
      <c r="F170" s="123" t="str">
        <f t="shared" si="2"/>
        <v>-</v>
      </c>
    </row>
    <row r="171" spans="1:6" s="3" customFormat="1">
      <c r="A171" s="251" t="s">
        <v>129</v>
      </c>
      <c r="B171" s="329" t="s">
        <v>3482</v>
      </c>
      <c r="C171" s="330">
        <v>160</v>
      </c>
      <c r="D171" s="92">
        <v>0</v>
      </c>
      <c r="E171" s="92">
        <v>0</v>
      </c>
      <c r="F171" s="123" t="str">
        <f t="shared" si="2"/>
        <v>-</v>
      </c>
    </row>
    <row r="172" spans="1:6" s="3" customFormat="1">
      <c r="A172" s="251" t="s">
        <v>130</v>
      </c>
      <c r="B172" s="329" t="s">
        <v>3795</v>
      </c>
      <c r="C172" s="330">
        <v>161</v>
      </c>
      <c r="D172" s="92">
        <v>0</v>
      </c>
      <c r="E172" s="92">
        <v>0</v>
      </c>
      <c r="F172" s="123" t="str">
        <f t="shared" si="2"/>
        <v>-</v>
      </c>
    </row>
    <row r="173" spans="1:6" s="3" customFormat="1">
      <c r="A173" s="251" t="s">
        <v>131</v>
      </c>
      <c r="B173" s="329" t="s">
        <v>3552</v>
      </c>
      <c r="C173" s="330">
        <v>162</v>
      </c>
      <c r="D173" s="92">
        <v>0</v>
      </c>
      <c r="E173" s="92">
        <v>0</v>
      </c>
      <c r="F173" s="123" t="str">
        <f t="shared" si="2"/>
        <v>-</v>
      </c>
    </row>
    <row r="174" spans="1:6" s="3" customFormat="1">
      <c r="A174" s="251" t="s">
        <v>132</v>
      </c>
      <c r="B174" s="329" t="s">
        <v>3664</v>
      </c>
      <c r="C174" s="330">
        <v>163</v>
      </c>
      <c r="D174" s="92">
        <v>0</v>
      </c>
      <c r="E174" s="92">
        <v>0</v>
      </c>
      <c r="F174" s="123" t="str">
        <f t="shared" si="2"/>
        <v>-</v>
      </c>
    </row>
    <row r="175" spans="1:6" s="3" customFormat="1">
      <c r="A175" s="251" t="s">
        <v>22</v>
      </c>
      <c r="B175" s="293" t="s">
        <v>3739</v>
      </c>
      <c r="C175" s="327">
        <v>164</v>
      </c>
      <c r="D175" s="95">
        <f>SUM(D176:D178)</f>
        <v>768278</v>
      </c>
      <c r="E175" s="95">
        <f>SUM(E176:E178)</f>
        <v>808228</v>
      </c>
      <c r="F175" s="122">
        <f t="shared" si="2"/>
        <v>105.19994064648475</v>
      </c>
    </row>
    <row r="176" spans="1:6" s="3" customFormat="1">
      <c r="A176" s="251" t="s">
        <v>133</v>
      </c>
      <c r="B176" s="293" t="s">
        <v>3260</v>
      </c>
      <c r="C176" s="327">
        <v>165</v>
      </c>
      <c r="D176" s="92">
        <v>0</v>
      </c>
      <c r="E176" s="92">
        <v>0</v>
      </c>
      <c r="F176" s="123" t="str">
        <f t="shared" si="2"/>
        <v>-</v>
      </c>
    </row>
    <row r="177" spans="1:6" s="3" customFormat="1">
      <c r="A177" s="251" t="s">
        <v>134</v>
      </c>
      <c r="B177" s="293" t="s">
        <v>1983</v>
      </c>
      <c r="C177" s="327">
        <v>166</v>
      </c>
      <c r="D177" s="92">
        <v>0</v>
      </c>
      <c r="E177" s="92">
        <v>0</v>
      </c>
      <c r="F177" s="123" t="str">
        <f t="shared" si="2"/>
        <v>-</v>
      </c>
    </row>
    <row r="178" spans="1:6" s="3" customFormat="1">
      <c r="A178" s="251" t="s">
        <v>135</v>
      </c>
      <c r="B178" s="293" t="s">
        <v>2991</v>
      </c>
      <c r="C178" s="327">
        <v>167</v>
      </c>
      <c r="D178" s="92">
        <v>768278</v>
      </c>
      <c r="E178" s="92">
        <v>808228</v>
      </c>
      <c r="F178" s="123">
        <f t="shared" si="2"/>
        <v>105.19994064648475</v>
      </c>
    </row>
    <row r="179" spans="1:6" s="3" customFormat="1">
      <c r="A179" s="251"/>
      <c r="B179" s="293" t="s">
        <v>2324</v>
      </c>
      <c r="C179" s="327">
        <v>168</v>
      </c>
      <c r="D179" s="95">
        <f>D180+D240</f>
        <v>33094045</v>
      </c>
      <c r="E179" s="95">
        <f>E180+E240</f>
        <v>33099889</v>
      </c>
      <c r="F179" s="122">
        <f t="shared" si="2"/>
        <v>100.01765876610126</v>
      </c>
    </row>
    <row r="180" spans="1:6" s="3" customFormat="1">
      <c r="A180" s="251" t="s">
        <v>3</v>
      </c>
      <c r="B180" s="293" t="s">
        <v>2162</v>
      </c>
      <c r="C180" s="327">
        <v>169</v>
      </c>
      <c r="D180" s="95">
        <f>D181+D192+D193+D209+D237</f>
        <v>2524098</v>
      </c>
      <c r="E180" s="95">
        <f>E181+E192+E193+E209+E237</f>
        <v>2464426</v>
      </c>
      <c r="F180" s="122">
        <f t="shared" si="2"/>
        <v>97.635907956030238</v>
      </c>
    </row>
    <row r="181" spans="1:6" s="3" customFormat="1">
      <c r="A181" s="251" t="s">
        <v>23</v>
      </c>
      <c r="B181" s="293" t="s">
        <v>2730</v>
      </c>
      <c r="C181" s="327">
        <v>170</v>
      </c>
      <c r="D181" s="95">
        <f>SUM(D182:D184)+SUM(D188:D191)</f>
        <v>1704191</v>
      </c>
      <c r="E181" s="95">
        <f>SUM(E182:E184)+SUM(E188:E191)</f>
        <v>1843346</v>
      </c>
      <c r="F181" s="122">
        <f t="shared" si="2"/>
        <v>108.1654579797687</v>
      </c>
    </row>
    <row r="182" spans="1:6" s="3" customFormat="1">
      <c r="A182" s="251" t="s">
        <v>136</v>
      </c>
      <c r="B182" s="293" t="s">
        <v>1815</v>
      </c>
      <c r="C182" s="327">
        <v>171</v>
      </c>
      <c r="D182" s="92">
        <v>756227</v>
      </c>
      <c r="E182" s="92">
        <v>784347</v>
      </c>
      <c r="F182" s="123">
        <f t="shared" si="2"/>
        <v>103.71846019779775</v>
      </c>
    </row>
    <row r="183" spans="1:6" s="3" customFormat="1">
      <c r="A183" s="251" t="s">
        <v>137</v>
      </c>
      <c r="B183" s="293" t="s">
        <v>2057</v>
      </c>
      <c r="C183" s="327">
        <v>172</v>
      </c>
      <c r="D183" s="92">
        <v>850146</v>
      </c>
      <c r="E183" s="92">
        <v>968605</v>
      </c>
      <c r="F183" s="123">
        <f t="shared" si="2"/>
        <v>113.93395957870767</v>
      </c>
    </row>
    <row r="184" spans="1:6" s="3" customFormat="1">
      <c r="A184" s="251" t="s">
        <v>138</v>
      </c>
      <c r="B184" s="296" t="s">
        <v>2508</v>
      </c>
      <c r="C184" s="327">
        <v>173</v>
      </c>
      <c r="D184" s="95">
        <f>SUM(D185:D187)</f>
        <v>1475</v>
      </c>
      <c r="E184" s="95">
        <f>SUM(E185:E187)</f>
        <v>1596</v>
      </c>
      <c r="F184" s="122">
        <f t="shared" si="2"/>
        <v>108.20338983050848</v>
      </c>
    </row>
    <row r="185" spans="1:6" s="3" customFormat="1">
      <c r="A185" s="251" t="s">
        <v>332</v>
      </c>
      <c r="B185" s="293" t="s">
        <v>2477</v>
      </c>
      <c r="C185" s="327">
        <v>174</v>
      </c>
      <c r="D185" s="92">
        <v>0</v>
      </c>
      <c r="E185" s="92">
        <v>0</v>
      </c>
      <c r="F185" s="123" t="str">
        <f t="shared" si="2"/>
        <v>-</v>
      </c>
    </row>
    <row r="186" spans="1:6" s="3" customFormat="1">
      <c r="A186" s="251" t="s">
        <v>333</v>
      </c>
      <c r="B186" s="293" t="s">
        <v>2518</v>
      </c>
      <c r="C186" s="327">
        <v>175</v>
      </c>
      <c r="D186" s="92">
        <v>0</v>
      </c>
      <c r="E186" s="92">
        <v>0</v>
      </c>
      <c r="F186" s="123" t="str">
        <f t="shared" si="2"/>
        <v>-</v>
      </c>
    </row>
    <row r="187" spans="1:6" s="3" customFormat="1">
      <c r="A187" s="251" t="s">
        <v>334</v>
      </c>
      <c r="B187" s="293" t="s">
        <v>2265</v>
      </c>
      <c r="C187" s="327">
        <v>176</v>
      </c>
      <c r="D187" s="92">
        <v>1475</v>
      </c>
      <c r="E187" s="92">
        <v>1596</v>
      </c>
      <c r="F187" s="123">
        <f t="shared" si="2"/>
        <v>108.20338983050848</v>
      </c>
    </row>
    <row r="188" spans="1:6" s="3" customFormat="1">
      <c r="A188" s="251" t="s">
        <v>139</v>
      </c>
      <c r="B188" s="296" t="s">
        <v>1859</v>
      </c>
      <c r="C188" s="327">
        <v>177</v>
      </c>
      <c r="D188" s="92">
        <v>0</v>
      </c>
      <c r="E188" s="92">
        <v>0</v>
      </c>
      <c r="F188" s="123" t="str">
        <f t="shared" si="2"/>
        <v>-</v>
      </c>
    </row>
    <row r="189" spans="1:6" s="3" customFormat="1">
      <c r="A189" s="251" t="s">
        <v>140</v>
      </c>
      <c r="B189" s="296" t="s">
        <v>3094</v>
      </c>
      <c r="C189" s="327">
        <v>178</v>
      </c>
      <c r="D189" s="92">
        <v>6500</v>
      </c>
      <c r="E189" s="92">
        <v>100</v>
      </c>
      <c r="F189" s="123">
        <f t="shared" si="2"/>
        <v>1.5384615384615385</v>
      </c>
    </row>
    <row r="190" spans="1:6" s="3" customFormat="1">
      <c r="A190" s="251" t="s">
        <v>141</v>
      </c>
      <c r="B190" s="296" t="s">
        <v>3342</v>
      </c>
      <c r="C190" s="327">
        <v>179</v>
      </c>
      <c r="D190" s="92">
        <v>0</v>
      </c>
      <c r="E190" s="92">
        <v>0</v>
      </c>
      <c r="F190" s="123" t="str">
        <f t="shared" si="2"/>
        <v>-</v>
      </c>
    </row>
    <row r="191" spans="1:6" s="3" customFormat="1">
      <c r="A191" s="251" t="s">
        <v>142</v>
      </c>
      <c r="B191" s="296" t="s">
        <v>2367</v>
      </c>
      <c r="C191" s="327">
        <v>180</v>
      </c>
      <c r="D191" s="92">
        <v>89843</v>
      </c>
      <c r="E191" s="92">
        <v>88698</v>
      </c>
      <c r="F191" s="123">
        <f t="shared" si="2"/>
        <v>98.725554578542571</v>
      </c>
    </row>
    <row r="192" spans="1:6" s="3" customFormat="1">
      <c r="A192" s="251" t="s">
        <v>24</v>
      </c>
      <c r="B192" s="293" t="s">
        <v>2327</v>
      </c>
      <c r="C192" s="327">
        <v>181</v>
      </c>
      <c r="D192" s="92">
        <v>819907</v>
      </c>
      <c r="E192" s="92">
        <v>621080</v>
      </c>
      <c r="F192" s="123">
        <f t="shared" si="2"/>
        <v>75.750054579360821</v>
      </c>
    </row>
    <row r="193" spans="1:6" s="3" customFormat="1">
      <c r="A193" s="251" t="s">
        <v>25</v>
      </c>
      <c r="B193" s="293" t="s">
        <v>2513</v>
      </c>
      <c r="C193" s="327">
        <v>182</v>
      </c>
      <c r="D193" s="95">
        <f>D194+D201-D208</f>
        <v>0</v>
      </c>
      <c r="E193" s="95">
        <f>E194+E201-E208</f>
        <v>0</v>
      </c>
      <c r="F193" s="122" t="str">
        <f t="shared" si="2"/>
        <v>-</v>
      </c>
    </row>
    <row r="194" spans="1:6" s="3" customFormat="1">
      <c r="A194" s="251"/>
      <c r="B194" s="293" t="s">
        <v>2674</v>
      </c>
      <c r="C194" s="327">
        <v>183</v>
      </c>
      <c r="D194" s="95">
        <f>SUM(D195:D200)</f>
        <v>0</v>
      </c>
      <c r="E194" s="95">
        <f>SUM(E195:E200)</f>
        <v>0</v>
      </c>
      <c r="F194" s="122" t="str">
        <f t="shared" si="2"/>
        <v>-</v>
      </c>
    </row>
    <row r="195" spans="1:6" s="3" customFormat="1">
      <c r="A195" s="251" t="s">
        <v>335</v>
      </c>
      <c r="B195" s="293" t="s">
        <v>2128</v>
      </c>
      <c r="C195" s="327">
        <v>184</v>
      </c>
      <c r="D195" s="92">
        <v>0</v>
      </c>
      <c r="E195" s="92">
        <v>0</v>
      </c>
      <c r="F195" s="123" t="str">
        <f t="shared" si="2"/>
        <v>-</v>
      </c>
    </row>
    <row r="196" spans="1:6" s="3" customFormat="1">
      <c r="A196" s="251" t="s">
        <v>337</v>
      </c>
      <c r="B196" s="293" t="s">
        <v>1984</v>
      </c>
      <c r="C196" s="327">
        <v>185</v>
      </c>
      <c r="D196" s="92">
        <v>0</v>
      </c>
      <c r="E196" s="92">
        <v>0</v>
      </c>
      <c r="F196" s="123" t="str">
        <f t="shared" si="2"/>
        <v>-</v>
      </c>
    </row>
    <row r="197" spans="1:6" s="3" customFormat="1">
      <c r="A197" s="251" t="s">
        <v>339</v>
      </c>
      <c r="B197" s="293" t="s">
        <v>1726</v>
      </c>
      <c r="C197" s="327">
        <v>186</v>
      </c>
      <c r="D197" s="92">
        <v>0</v>
      </c>
      <c r="E197" s="92">
        <v>0</v>
      </c>
      <c r="F197" s="123" t="str">
        <f t="shared" si="2"/>
        <v>-</v>
      </c>
    </row>
    <row r="198" spans="1:6" s="3" customFormat="1">
      <c r="A198" s="251" t="s">
        <v>341</v>
      </c>
      <c r="B198" s="293" t="s">
        <v>1814</v>
      </c>
      <c r="C198" s="327">
        <v>187</v>
      </c>
      <c r="D198" s="92">
        <v>0</v>
      </c>
      <c r="E198" s="92">
        <v>0</v>
      </c>
      <c r="F198" s="123" t="str">
        <f t="shared" si="2"/>
        <v>-</v>
      </c>
    </row>
    <row r="199" spans="1:6" s="3" customFormat="1">
      <c r="A199" s="251" t="s">
        <v>343</v>
      </c>
      <c r="B199" s="293" t="s">
        <v>2478</v>
      </c>
      <c r="C199" s="327">
        <v>188</v>
      </c>
      <c r="D199" s="92">
        <v>0</v>
      </c>
      <c r="E199" s="92">
        <v>0</v>
      </c>
      <c r="F199" s="123" t="str">
        <f t="shared" si="2"/>
        <v>-</v>
      </c>
    </row>
    <row r="200" spans="1:6" s="3" customFormat="1">
      <c r="A200" s="251" t="s">
        <v>345</v>
      </c>
      <c r="B200" s="293" t="s">
        <v>2225</v>
      </c>
      <c r="C200" s="327">
        <v>189</v>
      </c>
      <c r="D200" s="92">
        <v>0</v>
      </c>
      <c r="E200" s="92">
        <v>0</v>
      </c>
      <c r="F200" s="123" t="str">
        <f t="shared" si="2"/>
        <v>-</v>
      </c>
    </row>
    <row r="201" spans="1:6" s="3" customFormat="1">
      <c r="A201" s="251"/>
      <c r="B201" s="293" t="s">
        <v>2695</v>
      </c>
      <c r="C201" s="327">
        <v>190</v>
      </c>
      <c r="D201" s="95">
        <f>SUM(D202:D207)</f>
        <v>0</v>
      </c>
      <c r="E201" s="95">
        <f>SUM(E202:E207)</f>
        <v>0</v>
      </c>
      <c r="F201" s="122" t="str">
        <f t="shared" si="2"/>
        <v>-</v>
      </c>
    </row>
    <row r="202" spans="1:6" s="3" customFormat="1">
      <c r="A202" s="251" t="s">
        <v>336</v>
      </c>
      <c r="B202" s="293" t="s">
        <v>2128</v>
      </c>
      <c r="C202" s="327">
        <v>191</v>
      </c>
      <c r="D202" s="92">
        <v>0</v>
      </c>
      <c r="E202" s="92">
        <v>0</v>
      </c>
      <c r="F202" s="123" t="str">
        <f t="shared" si="2"/>
        <v>-</v>
      </c>
    </row>
    <row r="203" spans="1:6" s="3" customFormat="1">
      <c r="A203" s="251" t="s">
        <v>338</v>
      </c>
      <c r="B203" s="296" t="s">
        <v>1984</v>
      </c>
      <c r="C203" s="327">
        <v>192</v>
      </c>
      <c r="D203" s="92">
        <v>0</v>
      </c>
      <c r="E203" s="92">
        <v>0</v>
      </c>
      <c r="F203" s="123" t="str">
        <f t="shared" si="2"/>
        <v>-</v>
      </c>
    </row>
    <row r="204" spans="1:6" s="3" customFormat="1">
      <c r="A204" s="251" t="s">
        <v>340</v>
      </c>
      <c r="B204" s="296" t="s">
        <v>1726</v>
      </c>
      <c r="C204" s="327">
        <v>193</v>
      </c>
      <c r="D204" s="92">
        <v>0</v>
      </c>
      <c r="E204" s="92">
        <v>0</v>
      </c>
      <c r="F204" s="123" t="str">
        <f t="shared" ref="F204:F262" si="3">IF(D204&gt;0,IF(E204/D204&gt;=100,"&gt;&gt;100",E204/D204*100),"-")</f>
        <v>-</v>
      </c>
    </row>
    <row r="205" spans="1:6" s="3" customFormat="1">
      <c r="A205" s="251" t="s">
        <v>342</v>
      </c>
      <c r="B205" s="296" t="s">
        <v>1814</v>
      </c>
      <c r="C205" s="327">
        <v>194</v>
      </c>
      <c r="D205" s="92">
        <v>0</v>
      </c>
      <c r="E205" s="92">
        <v>0</v>
      </c>
      <c r="F205" s="123" t="str">
        <f t="shared" si="3"/>
        <v>-</v>
      </c>
    </row>
    <row r="206" spans="1:6" s="3" customFormat="1">
      <c r="A206" s="251" t="s">
        <v>344</v>
      </c>
      <c r="B206" s="296" t="s">
        <v>2478</v>
      </c>
      <c r="C206" s="327">
        <v>195</v>
      </c>
      <c r="D206" s="92">
        <v>0</v>
      </c>
      <c r="E206" s="92">
        <v>0</v>
      </c>
      <c r="F206" s="123" t="str">
        <f t="shared" si="3"/>
        <v>-</v>
      </c>
    </row>
    <row r="207" spans="1:6" s="3" customFormat="1">
      <c r="A207" s="251" t="s">
        <v>346</v>
      </c>
      <c r="B207" s="296" t="s">
        <v>2225</v>
      </c>
      <c r="C207" s="327">
        <v>196</v>
      </c>
      <c r="D207" s="92">
        <v>0</v>
      </c>
      <c r="E207" s="92">
        <v>0</v>
      </c>
      <c r="F207" s="123" t="str">
        <f t="shared" si="3"/>
        <v>-</v>
      </c>
    </row>
    <row r="208" spans="1:6" s="3" customFormat="1">
      <c r="A208" s="251" t="s">
        <v>145</v>
      </c>
      <c r="B208" s="293" t="s">
        <v>2550</v>
      </c>
      <c r="C208" s="327">
        <v>197</v>
      </c>
      <c r="D208" s="92">
        <v>0</v>
      </c>
      <c r="E208" s="92">
        <v>0</v>
      </c>
      <c r="F208" s="123" t="str">
        <f t="shared" si="3"/>
        <v>-</v>
      </c>
    </row>
    <row r="209" spans="1:6" s="3" customFormat="1">
      <c r="A209" s="251" t="s">
        <v>26</v>
      </c>
      <c r="B209" s="293" t="s">
        <v>2397</v>
      </c>
      <c r="C209" s="327">
        <v>198</v>
      </c>
      <c r="D209" s="95">
        <f>D210+D227</f>
        <v>0</v>
      </c>
      <c r="E209" s="95">
        <f>E210+E227</f>
        <v>0</v>
      </c>
      <c r="F209" s="122" t="str">
        <f t="shared" si="3"/>
        <v>-</v>
      </c>
    </row>
    <row r="210" spans="1:6" s="3" customFormat="1">
      <c r="A210" s="251"/>
      <c r="B210" s="293" t="s">
        <v>2654</v>
      </c>
      <c r="C210" s="327">
        <v>199</v>
      </c>
      <c r="D210" s="95">
        <f>SUM(D211:D226)</f>
        <v>0</v>
      </c>
      <c r="E210" s="95">
        <f>SUM(E211:E226)</f>
        <v>0</v>
      </c>
      <c r="F210" s="122" t="str">
        <f t="shared" si="3"/>
        <v>-</v>
      </c>
    </row>
    <row r="211" spans="1:6" s="3" customFormat="1">
      <c r="A211" s="251" t="s">
        <v>349</v>
      </c>
      <c r="B211" s="293" t="s">
        <v>2744</v>
      </c>
      <c r="C211" s="327">
        <v>200</v>
      </c>
      <c r="D211" s="92">
        <v>0</v>
      </c>
      <c r="E211" s="92">
        <v>0</v>
      </c>
      <c r="F211" s="123" t="str">
        <f t="shared" si="3"/>
        <v>-</v>
      </c>
    </row>
    <row r="212" spans="1:6" s="3" customFormat="1">
      <c r="A212" s="251" t="s">
        <v>350</v>
      </c>
      <c r="B212" s="296" t="s">
        <v>3602</v>
      </c>
      <c r="C212" s="327">
        <v>201</v>
      </c>
      <c r="D212" s="92">
        <v>0</v>
      </c>
      <c r="E212" s="92">
        <v>0</v>
      </c>
      <c r="F212" s="123" t="str">
        <f t="shared" si="3"/>
        <v>-</v>
      </c>
    </row>
    <row r="213" spans="1:6" s="3" customFormat="1">
      <c r="A213" s="251" t="s">
        <v>351</v>
      </c>
      <c r="B213" s="296" t="s">
        <v>2915</v>
      </c>
      <c r="C213" s="327">
        <v>202</v>
      </c>
      <c r="D213" s="92">
        <v>0</v>
      </c>
      <c r="E213" s="92">
        <v>0</v>
      </c>
      <c r="F213" s="123" t="str">
        <f t="shared" si="3"/>
        <v>-</v>
      </c>
    </row>
    <row r="214" spans="1:6" s="3" customFormat="1">
      <c r="A214" s="251" t="s">
        <v>352</v>
      </c>
      <c r="B214" s="296" t="s">
        <v>3549</v>
      </c>
      <c r="C214" s="327">
        <v>203</v>
      </c>
      <c r="D214" s="92">
        <v>0</v>
      </c>
      <c r="E214" s="92">
        <v>0</v>
      </c>
      <c r="F214" s="123" t="str">
        <f t="shared" si="3"/>
        <v>-</v>
      </c>
    </row>
    <row r="215" spans="1:6" s="3" customFormat="1">
      <c r="A215" s="251" t="s">
        <v>353</v>
      </c>
      <c r="B215" s="296" t="s">
        <v>2950</v>
      </c>
      <c r="C215" s="327">
        <v>204</v>
      </c>
      <c r="D215" s="92">
        <v>0</v>
      </c>
      <c r="E215" s="92">
        <v>0</v>
      </c>
      <c r="F215" s="123" t="str">
        <f t="shared" si="3"/>
        <v>-</v>
      </c>
    </row>
    <row r="216" spans="1:6" s="3" customFormat="1">
      <c r="A216" s="251" t="s">
        <v>354</v>
      </c>
      <c r="B216" s="296" t="s">
        <v>3779</v>
      </c>
      <c r="C216" s="327">
        <v>205</v>
      </c>
      <c r="D216" s="92">
        <v>0</v>
      </c>
      <c r="E216" s="92">
        <v>0</v>
      </c>
      <c r="F216" s="123" t="str">
        <f t="shared" si="3"/>
        <v>-</v>
      </c>
    </row>
    <row r="217" spans="1:6" s="3" customFormat="1">
      <c r="A217" s="251" t="s">
        <v>355</v>
      </c>
      <c r="B217" s="296" t="s">
        <v>3114</v>
      </c>
      <c r="C217" s="327">
        <v>206</v>
      </c>
      <c r="D217" s="92">
        <v>0</v>
      </c>
      <c r="E217" s="92">
        <v>0</v>
      </c>
      <c r="F217" s="123" t="str">
        <f t="shared" si="3"/>
        <v>-</v>
      </c>
    </row>
    <row r="218" spans="1:6" s="3" customFormat="1">
      <c r="A218" s="251" t="s">
        <v>356</v>
      </c>
      <c r="B218" s="296" t="s">
        <v>3715</v>
      </c>
      <c r="C218" s="327">
        <v>207</v>
      </c>
      <c r="D218" s="92">
        <v>0</v>
      </c>
      <c r="E218" s="92">
        <v>0</v>
      </c>
      <c r="F218" s="123" t="str">
        <f t="shared" si="3"/>
        <v>-</v>
      </c>
    </row>
    <row r="219" spans="1:6" s="3" customFormat="1">
      <c r="A219" s="251" t="s">
        <v>357</v>
      </c>
      <c r="B219" s="296" t="s">
        <v>2328</v>
      </c>
      <c r="C219" s="327">
        <v>208</v>
      </c>
      <c r="D219" s="92">
        <v>0</v>
      </c>
      <c r="E219" s="92">
        <v>0</v>
      </c>
      <c r="F219" s="123" t="str">
        <f t="shared" si="3"/>
        <v>-</v>
      </c>
    </row>
    <row r="220" spans="1:6" s="3" customFormat="1">
      <c r="A220" s="251" t="s">
        <v>358</v>
      </c>
      <c r="B220" s="296" t="s">
        <v>3037</v>
      </c>
      <c r="C220" s="327">
        <v>209</v>
      </c>
      <c r="D220" s="92">
        <v>0</v>
      </c>
      <c r="E220" s="92">
        <v>0</v>
      </c>
      <c r="F220" s="123" t="str">
        <f t="shared" si="3"/>
        <v>-</v>
      </c>
    </row>
    <row r="221" spans="1:6" s="3" customFormat="1">
      <c r="A221" s="251" t="s">
        <v>359</v>
      </c>
      <c r="B221" s="296" t="s">
        <v>3125</v>
      </c>
      <c r="C221" s="327">
        <v>210</v>
      </c>
      <c r="D221" s="92">
        <v>0</v>
      </c>
      <c r="E221" s="92">
        <v>0</v>
      </c>
      <c r="F221" s="123" t="str">
        <f t="shared" si="3"/>
        <v>-</v>
      </c>
    </row>
    <row r="222" spans="1:6" s="3" customFormat="1">
      <c r="A222" s="251" t="s">
        <v>360</v>
      </c>
      <c r="B222" s="296" t="s">
        <v>3038</v>
      </c>
      <c r="C222" s="327">
        <v>211</v>
      </c>
      <c r="D222" s="92">
        <v>0</v>
      </c>
      <c r="E222" s="92">
        <v>0</v>
      </c>
      <c r="F222" s="123" t="str">
        <f t="shared" si="3"/>
        <v>-</v>
      </c>
    </row>
    <row r="223" spans="1:6" s="3" customFormat="1">
      <c r="A223" s="251" t="s">
        <v>361</v>
      </c>
      <c r="B223" s="296" t="s">
        <v>3075</v>
      </c>
      <c r="C223" s="327">
        <v>212</v>
      </c>
      <c r="D223" s="92">
        <v>0</v>
      </c>
      <c r="E223" s="92">
        <v>0</v>
      </c>
      <c r="F223" s="123" t="str">
        <f t="shared" si="3"/>
        <v>-</v>
      </c>
    </row>
    <row r="224" spans="1:6" s="3" customFormat="1">
      <c r="A224" s="251" t="s">
        <v>362</v>
      </c>
      <c r="B224" s="296" t="s">
        <v>2439</v>
      </c>
      <c r="C224" s="327">
        <v>213</v>
      </c>
      <c r="D224" s="92">
        <v>0</v>
      </c>
      <c r="E224" s="92">
        <v>0</v>
      </c>
      <c r="F224" s="123" t="str">
        <f t="shared" si="3"/>
        <v>-</v>
      </c>
    </row>
    <row r="225" spans="1:6" s="3" customFormat="1">
      <c r="A225" s="251" t="s">
        <v>363</v>
      </c>
      <c r="B225" s="296" t="s">
        <v>3791</v>
      </c>
      <c r="C225" s="327">
        <v>214</v>
      </c>
      <c r="D225" s="92">
        <v>0</v>
      </c>
      <c r="E225" s="92">
        <v>0</v>
      </c>
      <c r="F225" s="123" t="str">
        <f t="shared" si="3"/>
        <v>-</v>
      </c>
    </row>
    <row r="226" spans="1:6" s="3" customFormat="1">
      <c r="A226" s="251" t="s">
        <v>364</v>
      </c>
      <c r="B226" s="297" t="s">
        <v>3956</v>
      </c>
      <c r="C226" s="327">
        <v>215</v>
      </c>
      <c r="D226" s="92">
        <v>0</v>
      </c>
      <c r="E226" s="92">
        <v>0</v>
      </c>
      <c r="F226" s="123" t="str">
        <f t="shared" si="3"/>
        <v>-</v>
      </c>
    </row>
    <row r="227" spans="1:6" s="3" customFormat="1">
      <c r="A227" s="251"/>
      <c r="B227" s="293" t="s">
        <v>2672</v>
      </c>
      <c r="C227" s="327">
        <v>216</v>
      </c>
      <c r="D227" s="95">
        <f>SUM(D228:D236)</f>
        <v>0</v>
      </c>
      <c r="E227" s="95">
        <f>SUM(E228:E236)</f>
        <v>0</v>
      </c>
      <c r="F227" s="122" t="str">
        <f t="shared" si="3"/>
        <v>-</v>
      </c>
    </row>
    <row r="228" spans="1:6" s="3" customFormat="1">
      <c r="A228" s="251" t="s">
        <v>347</v>
      </c>
      <c r="B228" s="296" t="s">
        <v>3267</v>
      </c>
      <c r="C228" s="327">
        <v>217</v>
      </c>
      <c r="D228" s="92">
        <v>0</v>
      </c>
      <c r="E228" s="92">
        <v>0</v>
      </c>
      <c r="F228" s="123" t="str">
        <f t="shared" si="3"/>
        <v>-</v>
      </c>
    </row>
    <row r="229" spans="1:6" s="3" customFormat="1">
      <c r="A229" s="251" t="s">
        <v>348</v>
      </c>
      <c r="B229" s="296" t="s">
        <v>2655</v>
      </c>
      <c r="C229" s="327">
        <v>218</v>
      </c>
      <c r="D229" s="92">
        <v>0</v>
      </c>
      <c r="E229" s="92">
        <v>0</v>
      </c>
      <c r="F229" s="123" t="str">
        <f t="shared" si="3"/>
        <v>-</v>
      </c>
    </row>
    <row r="230" spans="1:6" s="3" customFormat="1">
      <c r="A230" s="251">
        <v>2615</v>
      </c>
      <c r="B230" s="296" t="s">
        <v>2400</v>
      </c>
      <c r="C230" s="327">
        <v>219</v>
      </c>
      <c r="D230" s="92">
        <v>0</v>
      </c>
      <c r="E230" s="92">
        <v>0</v>
      </c>
      <c r="F230" s="123" t="str">
        <f t="shared" si="3"/>
        <v>-</v>
      </c>
    </row>
    <row r="231" spans="1:6" s="3" customFormat="1">
      <c r="A231" s="251">
        <v>2616</v>
      </c>
      <c r="B231" s="296" t="s">
        <v>2481</v>
      </c>
      <c r="C231" s="327">
        <v>220</v>
      </c>
      <c r="D231" s="92">
        <v>0</v>
      </c>
      <c r="E231" s="92">
        <v>0</v>
      </c>
      <c r="F231" s="123" t="str">
        <f t="shared" si="3"/>
        <v>-</v>
      </c>
    </row>
    <row r="232" spans="1:6" s="3" customFormat="1">
      <c r="A232" s="251">
        <v>2646</v>
      </c>
      <c r="B232" s="296" t="s">
        <v>2620</v>
      </c>
      <c r="C232" s="327">
        <v>221</v>
      </c>
      <c r="D232" s="92">
        <v>0</v>
      </c>
      <c r="E232" s="92">
        <v>0</v>
      </c>
      <c r="F232" s="123" t="str">
        <f t="shared" si="3"/>
        <v>-</v>
      </c>
    </row>
    <row r="233" spans="1:6" s="3" customFormat="1">
      <c r="A233" s="251">
        <v>2647</v>
      </c>
      <c r="B233" s="296" t="s">
        <v>3480</v>
      </c>
      <c r="C233" s="327">
        <v>222</v>
      </c>
      <c r="D233" s="92">
        <v>0</v>
      </c>
      <c r="E233" s="92">
        <v>0</v>
      </c>
      <c r="F233" s="123" t="str">
        <f t="shared" si="3"/>
        <v>-</v>
      </c>
    </row>
    <row r="234" spans="1:6" s="3" customFormat="1">
      <c r="A234" s="251">
        <v>2648</v>
      </c>
      <c r="B234" s="296" t="s">
        <v>2811</v>
      </c>
      <c r="C234" s="327">
        <v>223</v>
      </c>
      <c r="D234" s="92">
        <v>0</v>
      </c>
      <c r="E234" s="92">
        <v>0</v>
      </c>
      <c r="F234" s="123" t="str">
        <f t="shared" si="3"/>
        <v>-</v>
      </c>
    </row>
    <row r="235" spans="1:6" s="3" customFormat="1">
      <c r="A235" s="251">
        <v>2655</v>
      </c>
      <c r="B235" s="296" t="s">
        <v>3379</v>
      </c>
      <c r="C235" s="327">
        <v>224</v>
      </c>
      <c r="D235" s="92">
        <v>0</v>
      </c>
      <c r="E235" s="92">
        <v>0</v>
      </c>
      <c r="F235" s="123" t="str">
        <f t="shared" si="3"/>
        <v>-</v>
      </c>
    </row>
    <row r="236" spans="1:6" s="3" customFormat="1">
      <c r="A236" s="251">
        <v>2656</v>
      </c>
      <c r="B236" s="296" t="s">
        <v>2350</v>
      </c>
      <c r="C236" s="327">
        <v>225</v>
      </c>
      <c r="D236" s="92">
        <v>0</v>
      </c>
      <c r="E236" s="92">
        <v>0</v>
      </c>
      <c r="F236" s="123" t="str">
        <f t="shared" si="3"/>
        <v>-</v>
      </c>
    </row>
    <row r="237" spans="1:6" s="3" customFormat="1">
      <c r="A237" s="251" t="s">
        <v>27</v>
      </c>
      <c r="B237" s="293" t="s">
        <v>3681</v>
      </c>
      <c r="C237" s="327">
        <v>226</v>
      </c>
      <c r="D237" s="95">
        <f>SUM(D238:D239)</f>
        <v>0</v>
      </c>
      <c r="E237" s="95">
        <f>SUM(E238:E239)</f>
        <v>0</v>
      </c>
      <c r="F237" s="122" t="str">
        <f t="shared" si="3"/>
        <v>-</v>
      </c>
    </row>
    <row r="238" spans="1:6" s="3" customFormat="1">
      <c r="A238" s="251" t="s">
        <v>146</v>
      </c>
      <c r="B238" s="293" t="s">
        <v>2563</v>
      </c>
      <c r="C238" s="327">
        <v>227</v>
      </c>
      <c r="D238" s="92">
        <v>0</v>
      </c>
      <c r="E238" s="92">
        <v>0</v>
      </c>
      <c r="F238" s="123" t="str">
        <f t="shared" si="3"/>
        <v>-</v>
      </c>
    </row>
    <row r="239" spans="1:6" s="3" customFormat="1">
      <c r="A239" s="251" t="s">
        <v>147</v>
      </c>
      <c r="B239" s="293" t="s">
        <v>2894</v>
      </c>
      <c r="C239" s="327">
        <v>228</v>
      </c>
      <c r="D239" s="92">
        <v>0</v>
      </c>
      <c r="E239" s="92">
        <v>0</v>
      </c>
      <c r="F239" s="123" t="str">
        <f t="shared" si="3"/>
        <v>-</v>
      </c>
    </row>
    <row r="240" spans="1:6" s="3" customFormat="1">
      <c r="A240" s="251" t="s">
        <v>4</v>
      </c>
      <c r="B240" s="293" t="s">
        <v>2575</v>
      </c>
      <c r="C240" s="327">
        <v>229</v>
      </c>
      <c r="D240" s="95">
        <f>+D241+D249-D253+D257+D258+D259</f>
        <v>30569947</v>
      </c>
      <c r="E240" s="95">
        <f>+E241+E249-E253+E257+E258+E259</f>
        <v>30635463</v>
      </c>
      <c r="F240" s="122">
        <f t="shared" si="3"/>
        <v>100.21431505916578</v>
      </c>
    </row>
    <row r="241" spans="1:6" s="3" customFormat="1">
      <c r="A241" s="251" t="s">
        <v>28</v>
      </c>
      <c r="B241" s="293" t="s">
        <v>2714</v>
      </c>
      <c r="C241" s="327">
        <v>230</v>
      </c>
      <c r="D241" s="95">
        <f>D242-D245</f>
        <v>30298353</v>
      </c>
      <c r="E241" s="95">
        <f>E242-E245</f>
        <v>30241691</v>
      </c>
      <c r="F241" s="122">
        <f t="shared" si="3"/>
        <v>99.812986534284548</v>
      </c>
    </row>
    <row r="242" spans="1:6" s="3" customFormat="1">
      <c r="A242" s="251" t="s">
        <v>161</v>
      </c>
      <c r="B242" s="293" t="s">
        <v>2070</v>
      </c>
      <c r="C242" s="327">
        <v>231</v>
      </c>
      <c r="D242" s="95">
        <f>SUM(D243:D244)</f>
        <v>30298353</v>
      </c>
      <c r="E242" s="95">
        <f>SUM(E243:E244)</f>
        <v>30241691</v>
      </c>
      <c r="F242" s="122">
        <f t="shared" si="3"/>
        <v>99.812986534284548</v>
      </c>
    </row>
    <row r="243" spans="1:6" s="3" customFormat="1">
      <c r="A243" s="251" t="s">
        <v>404</v>
      </c>
      <c r="B243" s="293" t="s">
        <v>2691</v>
      </c>
      <c r="C243" s="327">
        <v>232</v>
      </c>
      <c r="D243" s="92">
        <v>27400790</v>
      </c>
      <c r="E243" s="92">
        <v>27344128</v>
      </c>
      <c r="F243" s="123">
        <f t="shared" si="3"/>
        <v>99.79321034174562</v>
      </c>
    </row>
    <row r="244" spans="1:6" s="3" customFormat="1">
      <c r="A244" s="251" t="s">
        <v>405</v>
      </c>
      <c r="B244" s="293" t="s">
        <v>1913</v>
      </c>
      <c r="C244" s="327">
        <v>233</v>
      </c>
      <c r="D244" s="92">
        <v>2897563</v>
      </c>
      <c r="E244" s="92">
        <v>2897563</v>
      </c>
      <c r="F244" s="123">
        <f t="shared" si="3"/>
        <v>100</v>
      </c>
    </row>
    <row r="245" spans="1:6" s="3" customFormat="1">
      <c r="A245" s="251" t="s">
        <v>162</v>
      </c>
      <c r="B245" s="293" t="s">
        <v>2549</v>
      </c>
      <c r="C245" s="327">
        <v>234</v>
      </c>
      <c r="D245" s="95">
        <f>SUM(D246:D247)</f>
        <v>0</v>
      </c>
      <c r="E245" s="95">
        <f>SUM(E246:E247)</f>
        <v>0</v>
      </c>
      <c r="F245" s="122" t="str">
        <f t="shared" si="3"/>
        <v>-</v>
      </c>
    </row>
    <row r="246" spans="1:6" s="3" customFormat="1">
      <c r="A246" s="251" t="s">
        <v>406</v>
      </c>
      <c r="B246" s="293" t="s">
        <v>3310</v>
      </c>
      <c r="C246" s="327">
        <v>235</v>
      </c>
      <c r="D246" s="92">
        <v>0</v>
      </c>
      <c r="E246" s="92">
        <v>0</v>
      </c>
      <c r="F246" s="123" t="str">
        <f t="shared" si="3"/>
        <v>-</v>
      </c>
    </row>
    <row r="247" spans="1:6" s="3" customFormat="1">
      <c r="A247" s="251" t="s">
        <v>407</v>
      </c>
      <c r="B247" s="293" t="s">
        <v>2435</v>
      </c>
      <c r="C247" s="327">
        <v>236</v>
      </c>
      <c r="D247" s="92">
        <v>0</v>
      </c>
      <c r="E247" s="92">
        <v>0</v>
      </c>
      <c r="F247" s="123" t="str">
        <f t="shared" si="3"/>
        <v>-</v>
      </c>
    </row>
    <row r="248" spans="1:6" s="3" customFormat="1">
      <c r="A248" s="251" t="s">
        <v>163</v>
      </c>
      <c r="B248" s="293" t="s">
        <v>3229</v>
      </c>
      <c r="C248" s="327">
        <v>237</v>
      </c>
      <c r="D248" s="92">
        <v>0</v>
      </c>
      <c r="E248" s="92">
        <v>0</v>
      </c>
      <c r="F248" s="123" t="str">
        <f t="shared" si="3"/>
        <v>-</v>
      </c>
    </row>
    <row r="249" spans="1:6" s="3" customFormat="1">
      <c r="A249" s="251" t="s">
        <v>410</v>
      </c>
      <c r="B249" s="293" t="s">
        <v>2764</v>
      </c>
      <c r="C249" s="327">
        <v>238</v>
      </c>
      <c r="D249" s="95">
        <f>SUM(D250:D252)</f>
        <v>135534</v>
      </c>
      <c r="E249" s="95">
        <f>SUM(E250:E252)</f>
        <v>1105324</v>
      </c>
      <c r="F249" s="122">
        <f t="shared" si="3"/>
        <v>815.53263387784614</v>
      </c>
    </row>
    <row r="250" spans="1:6" s="3" customFormat="1">
      <c r="A250" s="251" t="s">
        <v>593</v>
      </c>
      <c r="B250" s="293" t="s">
        <v>2537</v>
      </c>
      <c r="C250" s="327">
        <v>239</v>
      </c>
      <c r="D250" s="92">
        <v>135534</v>
      </c>
      <c r="E250" s="92">
        <v>1105324</v>
      </c>
      <c r="F250" s="123">
        <f t="shared" si="3"/>
        <v>815.53263387784614</v>
      </c>
    </row>
    <row r="251" spans="1:6" s="3" customFormat="1">
      <c r="A251" s="251" t="s">
        <v>594</v>
      </c>
      <c r="B251" s="293" t="s">
        <v>3011</v>
      </c>
      <c r="C251" s="327">
        <v>240</v>
      </c>
      <c r="D251" s="92">
        <v>0</v>
      </c>
      <c r="E251" s="92">
        <v>0</v>
      </c>
      <c r="F251" s="123" t="str">
        <f t="shared" si="3"/>
        <v>-</v>
      </c>
    </row>
    <row r="252" spans="1:6" s="3" customFormat="1">
      <c r="A252" s="251" t="s">
        <v>595</v>
      </c>
      <c r="B252" s="293" t="s">
        <v>3012</v>
      </c>
      <c r="C252" s="327">
        <v>241</v>
      </c>
      <c r="D252" s="92">
        <v>0</v>
      </c>
      <c r="E252" s="92">
        <v>0</v>
      </c>
      <c r="F252" s="123" t="str">
        <f t="shared" si="3"/>
        <v>-</v>
      </c>
    </row>
    <row r="253" spans="1:6" s="3" customFormat="1">
      <c r="A253" s="251" t="s">
        <v>411</v>
      </c>
      <c r="B253" s="293" t="s">
        <v>2109</v>
      </c>
      <c r="C253" s="327">
        <v>242</v>
      </c>
      <c r="D253" s="95">
        <f>SUM(D254:D256)</f>
        <v>115646</v>
      </c>
      <c r="E253" s="95">
        <f>SUM(E254:E256)</f>
        <v>866987</v>
      </c>
      <c r="F253" s="122">
        <f t="shared" si="3"/>
        <v>749.690434602148</v>
      </c>
    </row>
    <row r="254" spans="1:6" s="3" customFormat="1">
      <c r="A254" s="251" t="s">
        <v>596</v>
      </c>
      <c r="B254" s="293" t="s">
        <v>1956</v>
      </c>
      <c r="C254" s="327">
        <v>243</v>
      </c>
      <c r="D254" s="92">
        <v>0</v>
      </c>
      <c r="E254" s="92">
        <v>0</v>
      </c>
      <c r="F254" s="123" t="str">
        <f t="shared" si="3"/>
        <v>-</v>
      </c>
    </row>
    <row r="255" spans="1:6" s="3" customFormat="1">
      <c r="A255" s="251" t="s">
        <v>597</v>
      </c>
      <c r="B255" s="296" t="s">
        <v>2346</v>
      </c>
      <c r="C255" s="327">
        <v>244</v>
      </c>
      <c r="D255" s="92">
        <v>115646</v>
      </c>
      <c r="E255" s="92">
        <v>866987</v>
      </c>
      <c r="F255" s="123">
        <f t="shared" si="3"/>
        <v>749.690434602148</v>
      </c>
    </row>
    <row r="256" spans="1:6" s="3" customFormat="1">
      <c r="A256" s="251" t="s">
        <v>598</v>
      </c>
      <c r="B256" s="296" t="s">
        <v>2347</v>
      </c>
      <c r="C256" s="327">
        <v>245</v>
      </c>
      <c r="D256" s="92">
        <v>0</v>
      </c>
      <c r="E256" s="92">
        <v>0</v>
      </c>
      <c r="F256" s="123" t="str">
        <f t="shared" si="3"/>
        <v>-</v>
      </c>
    </row>
    <row r="257" spans="1:6" s="3" customFormat="1">
      <c r="A257" s="251" t="s">
        <v>29</v>
      </c>
      <c r="B257" s="296" t="s">
        <v>2720</v>
      </c>
      <c r="C257" s="327">
        <v>246</v>
      </c>
      <c r="D257" s="92">
        <v>251706</v>
      </c>
      <c r="E257" s="92">
        <v>155435</v>
      </c>
      <c r="F257" s="123">
        <f t="shared" si="3"/>
        <v>61.752600255854048</v>
      </c>
    </row>
    <row r="258" spans="1:6" s="3" customFormat="1">
      <c r="A258" s="251" t="s">
        <v>30</v>
      </c>
      <c r="B258" s="296" t="s">
        <v>3399</v>
      </c>
      <c r="C258" s="327">
        <v>247</v>
      </c>
      <c r="D258" s="92">
        <v>0</v>
      </c>
      <c r="E258" s="92">
        <v>0</v>
      </c>
      <c r="F258" s="123" t="str">
        <f t="shared" si="3"/>
        <v>-</v>
      </c>
    </row>
    <row r="259" spans="1:6" s="3" customFormat="1">
      <c r="A259" s="251" t="s">
        <v>31</v>
      </c>
      <c r="B259" s="296" t="s">
        <v>2610</v>
      </c>
      <c r="C259" s="327">
        <v>248</v>
      </c>
      <c r="D259" s="92">
        <v>0</v>
      </c>
      <c r="E259" s="92">
        <v>0</v>
      </c>
      <c r="F259" s="123" t="str">
        <f t="shared" si="3"/>
        <v>-</v>
      </c>
    </row>
    <row r="260" spans="1:6" s="3" customFormat="1">
      <c r="A260" s="251" t="s">
        <v>32</v>
      </c>
      <c r="B260" s="296" t="s">
        <v>2591</v>
      </c>
      <c r="C260" s="327">
        <v>249</v>
      </c>
      <c r="D260" s="95">
        <f>+D261-D262</f>
        <v>0</v>
      </c>
      <c r="E260" s="95">
        <f>+E261-E262</f>
        <v>0</v>
      </c>
      <c r="F260" s="122" t="str">
        <f t="shared" si="3"/>
        <v>-</v>
      </c>
    </row>
    <row r="261" spans="1:6" s="3" customFormat="1">
      <c r="A261" s="251" t="s">
        <v>164</v>
      </c>
      <c r="B261" s="296" t="s">
        <v>3032</v>
      </c>
      <c r="C261" s="327">
        <v>250</v>
      </c>
      <c r="D261" s="95">
        <f>D262</f>
        <v>336442</v>
      </c>
      <c r="E261" s="95">
        <f>E262</f>
        <v>1481903</v>
      </c>
      <c r="F261" s="122">
        <f t="shared" si="3"/>
        <v>440.46314074937135</v>
      </c>
    </row>
    <row r="262" spans="1:6" s="3" customFormat="1">
      <c r="A262" s="260" t="s">
        <v>165</v>
      </c>
      <c r="B262" s="298" t="s">
        <v>2717</v>
      </c>
      <c r="C262" s="327">
        <v>251</v>
      </c>
      <c r="D262" s="93">
        <v>336442</v>
      </c>
      <c r="E262" s="93">
        <v>1481903</v>
      </c>
      <c r="F262" s="124">
        <f t="shared" si="3"/>
        <v>440.46314074937135</v>
      </c>
    </row>
    <row r="263" spans="1:6" s="3" customFormat="1" ht="18" customHeight="1">
      <c r="A263" s="446" t="s">
        <v>2562</v>
      </c>
      <c r="B263" s="447"/>
      <c r="C263" s="125"/>
      <c r="D263" s="125">
        <v>0</v>
      </c>
      <c r="E263" s="126">
        <v>0</v>
      </c>
      <c r="F263" s="127"/>
    </row>
    <row r="264" spans="1:6" s="3" customFormat="1">
      <c r="A264" s="251" t="s">
        <v>875</v>
      </c>
      <c r="B264" s="293" t="s">
        <v>3041</v>
      </c>
      <c r="C264" s="327">
        <v>252</v>
      </c>
      <c r="D264" s="92">
        <v>0</v>
      </c>
      <c r="E264" s="92">
        <v>0</v>
      </c>
      <c r="F264" s="123" t="str">
        <f t="shared" ref="F264:F269" si="4">IF(D264&gt;0,IF(E264/D264&gt;=100,"&gt;&gt;100",E264/D264*100),"-")</f>
        <v>-</v>
      </c>
    </row>
    <row r="265" spans="1:6" s="3" customFormat="1">
      <c r="A265" s="251" t="s">
        <v>875</v>
      </c>
      <c r="B265" s="293" t="s">
        <v>3096</v>
      </c>
      <c r="C265" s="327">
        <v>253</v>
      </c>
      <c r="D265" s="92">
        <v>0</v>
      </c>
      <c r="E265" s="92">
        <v>0</v>
      </c>
      <c r="F265" s="123" t="str">
        <f t="shared" si="4"/>
        <v>-</v>
      </c>
    </row>
    <row r="266" spans="1:6" s="3" customFormat="1">
      <c r="A266" s="251" t="s">
        <v>876</v>
      </c>
      <c r="B266" s="293" t="s">
        <v>3252</v>
      </c>
      <c r="C266" s="327">
        <v>254</v>
      </c>
      <c r="D266" s="92">
        <v>251705</v>
      </c>
      <c r="E266" s="92">
        <v>910314</v>
      </c>
      <c r="F266" s="123">
        <f t="shared" si="4"/>
        <v>361.65908504002704</v>
      </c>
    </row>
    <row r="267" spans="1:6" s="3" customFormat="1">
      <c r="A267" s="251" t="s">
        <v>876</v>
      </c>
      <c r="B267" s="293" t="s">
        <v>3295</v>
      </c>
      <c r="C267" s="327">
        <v>255</v>
      </c>
      <c r="D267" s="92">
        <v>0</v>
      </c>
      <c r="E267" s="92">
        <v>0</v>
      </c>
      <c r="F267" s="123" t="str">
        <f t="shared" si="4"/>
        <v>-</v>
      </c>
    </row>
    <row r="268" spans="1:6" s="3" customFormat="1">
      <c r="A268" s="251" t="s">
        <v>877</v>
      </c>
      <c r="B268" s="293" t="s">
        <v>3527</v>
      </c>
      <c r="C268" s="327">
        <v>256</v>
      </c>
      <c r="D268" s="92">
        <v>0</v>
      </c>
      <c r="E268" s="92">
        <v>0</v>
      </c>
      <c r="F268" s="123" t="str">
        <f t="shared" si="4"/>
        <v>-</v>
      </c>
    </row>
    <row r="269" spans="1:6" s="3" customFormat="1">
      <c r="A269" s="251" t="s">
        <v>877</v>
      </c>
      <c r="B269" s="293" t="s">
        <v>3572</v>
      </c>
      <c r="C269" s="327">
        <v>257</v>
      </c>
      <c r="D269" s="92">
        <v>0</v>
      </c>
      <c r="E269" s="92">
        <v>0</v>
      </c>
      <c r="F269" s="123" t="str">
        <f t="shared" si="4"/>
        <v>-</v>
      </c>
    </row>
    <row r="270" spans="1:6" s="3" customFormat="1">
      <c r="A270" s="251" t="s">
        <v>469</v>
      </c>
      <c r="B270" s="293" t="s">
        <v>3158</v>
      </c>
      <c r="C270" s="327">
        <v>258</v>
      </c>
      <c r="D270" s="92">
        <v>64576</v>
      </c>
      <c r="E270" s="92">
        <v>52592</v>
      </c>
      <c r="F270" s="123"/>
    </row>
    <row r="271" spans="1:6" s="3" customFormat="1">
      <c r="A271" s="251" t="s">
        <v>470</v>
      </c>
      <c r="B271" s="293" t="s">
        <v>2604</v>
      </c>
      <c r="C271" s="327">
        <v>259</v>
      </c>
      <c r="D271" s="92">
        <v>0</v>
      </c>
      <c r="E271" s="92">
        <v>0</v>
      </c>
      <c r="F271" s="123"/>
    </row>
    <row r="272" spans="1:6" s="3" customFormat="1">
      <c r="A272" s="251" t="s">
        <v>471</v>
      </c>
      <c r="B272" s="293" t="s">
        <v>3273</v>
      </c>
      <c r="C272" s="327">
        <v>260</v>
      </c>
      <c r="D272" s="92">
        <v>0</v>
      </c>
      <c r="E272" s="92">
        <v>0</v>
      </c>
      <c r="F272" s="123"/>
    </row>
    <row r="273" spans="1:6" s="3" customFormat="1">
      <c r="A273" s="251" t="s">
        <v>472</v>
      </c>
      <c r="B273" s="293" t="s">
        <v>2791</v>
      </c>
      <c r="C273" s="327">
        <v>261</v>
      </c>
      <c r="D273" s="92">
        <v>6500</v>
      </c>
      <c r="E273" s="92">
        <v>2800</v>
      </c>
      <c r="F273" s="123"/>
    </row>
    <row r="274" spans="1:6" s="3" customFormat="1">
      <c r="A274" s="251" t="s">
        <v>473</v>
      </c>
      <c r="B274" s="293" t="s">
        <v>3320</v>
      </c>
      <c r="C274" s="327">
        <v>262</v>
      </c>
      <c r="D274" s="92">
        <v>0</v>
      </c>
      <c r="E274" s="92">
        <v>0</v>
      </c>
      <c r="F274" s="123"/>
    </row>
    <row r="275" spans="1:6" s="3" customFormat="1">
      <c r="A275" s="251" t="s">
        <v>474</v>
      </c>
      <c r="B275" s="293" t="s">
        <v>3827</v>
      </c>
      <c r="C275" s="327">
        <v>263</v>
      </c>
      <c r="D275" s="92">
        <v>0</v>
      </c>
      <c r="E275" s="92">
        <v>0</v>
      </c>
      <c r="F275" s="123"/>
    </row>
    <row r="276" spans="1:6" s="3" customFormat="1" ht="24">
      <c r="A276" s="251" t="s">
        <v>475</v>
      </c>
      <c r="B276" s="293" t="s">
        <v>3997</v>
      </c>
      <c r="C276" s="327">
        <v>264</v>
      </c>
      <c r="D276" s="92">
        <v>0</v>
      </c>
      <c r="E276" s="92">
        <v>0</v>
      </c>
      <c r="F276" s="123" t="str">
        <f>IF(D276&gt;0,IF(E276/D276&gt;=100,"&gt;&gt;100",E276/D276*100),"-")</f>
        <v>-</v>
      </c>
    </row>
    <row r="277" spans="1:6" s="3" customFormat="1">
      <c r="A277" s="251" t="s">
        <v>476</v>
      </c>
      <c r="B277" s="293" t="s">
        <v>2985</v>
      </c>
      <c r="C277" s="327">
        <v>265</v>
      </c>
      <c r="D277" s="92">
        <v>0</v>
      </c>
      <c r="E277" s="92">
        <v>0</v>
      </c>
      <c r="F277" s="123" t="str">
        <f>IF(D277&gt;0,IF(E277/D277&gt;=100,"&gt;&gt;100",E277/D277*100),"-")</f>
        <v>-</v>
      </c>
    </row>
    <row r="278" spans="1:6" s="3" customFormat="1">
      <c r="A278" s="251" t="s">
        <v>477</v>
      </c>
      <c r="B278" s="293" t="s">
        <v>3823</v>
      </c>
      <c r="C278" s="327">
        <v>266</v>
      </c>
      <c r="D278" s="92">
        <v>0</v>
      </c>
      <c r="E278" s="92">
        <v>0</v>
      </c>
      <c r="F278" s="123"/>
    </row>
    <row r="279" spans="1:6" s="3" customFormat="1" ht="24">
      <c r="A279" s="251" t="s">
        <v>478</v>
      </c>
      <c r="B279" s="293" t="s">
        <v>3203</v>
      </c>
      <c r="C279" s="327">
        <v>267</v>
      </c>
      <c r="D279" s="92">
        <v>0</v>
      </c>
      <c r="E279" s="92">
        <v>0</v>
      </c>
      <c r="F279" s="123"/>
    </row>
    <row r="280" spans="1:6" s="3" customFormat="1">
      <c r="A280" s="251" t="s">
        <v>479</v>
      </c>
      <c r="B280" s="293" t="s">
        <v>3762</v>
      </c>
      <c r="C280" s="327">
        <v>268</v>
      </c>
      <c r="D280" s="92">
        <v>0</v>
      </c>
      <c r="E280" s="92">
        <v>0</v>
      </c>
      <c r="F280" s="123"/>
    </row>
    <row r="281" spans="1:6" s="3" customFormat="1" ht="24">
      <c r="A281" s="251" t="s">
        <v>480</v>
      </c>
      <c r="B281" s="293" t="s">
        <v>3234</v>
      </c>
      <c r="C281" s="327">
        <v>269</v>
      </c>
      <c r="D281" s="92">
        <v>0</v>
      </c>
      <c r="E281" s="92">
        <v>0</v>
      </c>
      <c r="F281" s="123"/>
    </row>
    <row r="282" spans="1:6" s="3" customFormat="1" ht="24">
      <c r="A282" s="251" t="s">
        <v>481</v>
      </c>
      <c r="B282" s="293" t="s">
        <v>3941</v>
      </c>
      <c r="C282" s="327">
        <v>270</v>
      </c>
      <c r="D282" s="92">
        <v>0</v>
      </c>
      <c r="E282" s="92">
        <v>0</v>
      </c>
      <c r="F282" s="123"/>
    </row>
    <row r="283" spans="1:6" s="3" customFormat="1" ht="24">
      <c r="A283" s="251" t="s">
        <v>482</v>
      </c>
      <c r="B283" s="293" t="s">
        <v>3354</v>
      </c>
      <c r="C283" s="327">
        <v>271</v>
      </c>
      <c r="D283" s="92">
        <v>0</v>
      </c>
      <c r="E283" s="92">
        <v>0</v>
      </c>
      <c r="F283" s="123"/>
    </row>
    <row r="284" spans="1:6" s="3" customFormat="1" ht="24">
      <c r="A284" s="251" t="s">
        <v>483</v>
      </c>
      <c r="B284" s="293" t="s">
        <v>3907</v>
      </c>
      <c r="C284" s="327">
        <v>272</v>
      </c>
      <c r="D284" s="92">
        <v>0</v>
      </c>
      <c r="E284" s="92">
        <v>0</v>
      </c>
      <c r="F284" s="123"/>
    </row>
    <row r="285" spans="1:6" s="3" customFormat="1">
      <c r="A285" s="251" t="s">
        <v>484</v>
      </c>
      <c r="B285" s="293" t="s">
        <v>2676</v>
      </c>
      <c r="C285" s="327">
        <v>273</v>
      </c>
      <c r="D285" s="92">
        <v>0</v>
      </c>
      <c r="E285" s="92">
        <v>0</v>
      </c>
      <c r="F285" s="123"/>
    </row>
    <row r="286" spans="1:6" s="3" customFormat="1">
      <c r="A286" s="251" t="s">
        <v>485</v>
      </c>
      <c r="B286" s="293" t="s">
        <v>3581</v>
      </c>
      <c r="C286" s="327">
        <v>274</v>
      </c>
      <c r="D286" s="92">
        <v>0</v>
      </c>
      <c r="E286" s="92">
        <v>0</v>
      </c>
      <c r="F286" s="123"/>
    </row>
    <row r="287" spans="1:6" s="3" customFormat="1">
      <c r="A287" s="251" t="s">
        <v>486</v>
      </c>
      <c r="B287" s="293" t="s">
        <v>3514</v>
      </c>
      <c r="C287" s="327">
        <v>275</v>
      </c>
      <c r="D287" s="92">
        <v>0</v>
      </c>
      <c r="E287" s="92">
        <v>0</v>
      </c>
      <c r="F287" s="123"/>
    </row>
    <row r="288" spans="1:6" s="3" customFormat="1">
      <c r="A288" s="251" t="s">
        <v>487</v>
      </c>
      <c r="B288" s="293" t="s">
        <v>3539</v>
      </c>
      <c r="C288" s="327">
        <v>276</v>
      </c>
      <c r="D288" s="92">
        <v>0</v>
      </c>
      <c r="E288" s="92">
        <v>0</v>
      </c>
      <c r="F288" s="123"/>
    </row>
    <row r="289" spans="1:6" s="3" customFormat="1">
      <c r="A289" s="251" t="s">
        <v>488</v>
      </c>
      <c r="B289" s="293" t="s">
        <v>2736</v>
      </c>
      <c r="C289" s="327">
        <v>277</v>
      </c>
      <c r="D289" s="92">
        <v>0</v>
      </c>
      <c r="E289" s="92">
        <v>0</v>
      </c>
      <c r="F289" s="123"/>
    </row>
    <row r="290" spans="1:6" s="3" customFormat="1" ht="24">
      <c r="A290" s="251" t="s">
        <v>489</v>
      </c>
      <c r="B290" s="293" t="s">
        <v>3951</v>
      </c>
      <c r="C290" s="327">
        <v>278</v>
      </c>
      <c r="D290" s="92">
        <v>0</v>
      </c>
      <c r="E290" s="92">
        <v>0</v>
      </c>
      <c r="F290" s="123"/>
    </row>
    <row r="291" spans="1:6" s="3" customFormat="1" ht="24">
      <c r="A291" s="251" t="s">
        <v>490</v>
      </c>
      <c r="B291" s="293" t="s">
        <v>4032</v>
      </c>
      <c r="C291" s="327">
        <v>279</v>
      </c>
      <c r="D291" s="92">
        <v>0</v>
      </c>
      <c r="E291" s="92">
        <v>0</v>
      </c>
      <c r="F291" s="123"/>
    </row>
    <row r="292" spans="1:6" s="3" customFormat="1">
      <c r="A292" s="251" t="s">
        <v>491</v>
      </c>
      <c r="B292" s="293" t="s">
        <v>3668</v>
      </c>
      <c r="C292" s="327">
        <v>280</v>
      </c>
      <c r="D292" s="92">
        <v>0</v>
      </c>
      <c r="E292" s="92">
        <v>754879</v>
      </c>
      <c r="F292" s="123"/>
    </row>
    <row r="293" spans="1:6" s="3" customFormat="1">
      <c r="A293" s="251" t="s">
        <v>878</v>
      </c>
      <c r="B293" s="293" t="s">
        <v>2348</v>
      </c>
      <c r="C293" s="327">
        <v>281</v>
      </c>
      <c r="D293" s="92">
        <v>102458</v>
      </c>
      <c r="E293" s="92">
        <v>110504</v>
      </c>
      <c r="F293" s="123">
        <f t="shared" ref="F293:F301" si="5">IF(D293&gt;0,IF(E293/D293&gt;=100,"&gt;&gt;100",E293/D293*100),"-")</f>
        <v>107.8529739015011</v>
      </c>
    </row>
    <row r="294" spans="1:6" s="3" customFormat="1">
      <c r="A294" s="251" t="s">
        <v>878</v>
      </c>
      <c r="B294" s="293" t="s">
        <v>2398</v>
      </c>
      <c r="C294" s="327">
        <v>282</v>
      </c>
      <c r="D294" s="92">
        <v>1601733</v>
      </c>
      <c r="E294" s="92">
        <v>1732842</v>
      </c>
      <c r="F294" s="123">
        <f t="shared" si="5"/>
        <v>108.18544663811009</v>
      </c>
    </row>
    <row r="295" spans="1:6" s="3" customFormat="1">
      <c r="A295" s="251" t="s">
        <v>879</v>
      </c>
      <c r="B295" s="293" t="s">
        <v>2552</v>
      </c>
      <c r="C295" s="327">
        <v>283</v>
      </c>
      <c r="D295" s="92">
        <v>53693</v>
      </c>
      <c r="E295" s="92">
        <v>47202</v>
      </c>
      <c r="F295" s="123">
        <f t="shared" si="5"/>
        <v>87.910900862309788</v>
      </c>
    </row>
    <row r="296" spans="1:6" s="3" customFormat="1">
      <c r="A296" s="251" t="s">
        <v>879</v>
      </c>
      <c r="B296" s="293" t="s">
        <v>2582</v>
      </c>
      <c r="C296" s="327">
        <v>284</v>
      </c>
      <c r="D296" s="92">
        <v>766215</v>
      </c>
      <c r="E296" s="92">
        <v>573878</v>
      </c>
      <c r="F296" s="123">
        <f t="shared" si="5"/>
        <v>74.89777673368441</v>
      </c>
    </row>
    <row r="297" spans="1:6" s="3" customFormat="1">
      <c r="A297" s="251" t="s">
        <v>880</v>
      </c>
      <c r="B297" s="293" t="s">
        <v>2349</v>
      </c>
      <c r="C297" s="327">
        <v>285</v>
      </c>
      <c r="D297" s="92">
        <v>0</v>
      </c>
      <c r="E297" s="92">
        <v>0</v>
      </c>
      <c r="F297" s="123" t="str">
        <f t="shared" si="5"/>
        <v>-</v>
      </c>
    </row>
    <row r="298" spans="1:6" s="3" customFormat="1">
      <c r="A298" s="251" t="s">
        <v>880</v>
      </c>
      <c r="B298" s="293" t="s">
        <v>2399</v>
      </c>
      <c r="C298" s="327">
        <v>286</v>
      </c>
      <c r="D298" s="92">
        <v>0</v>
      </c>
      <c r="E298" s="92">
        <v>0</v>
      </c>
      <c r="F298" s="123" t="str">
        <f t="shared" si="5"/>
        <v>-</v>
      </c>
    </row>
    <row r="299" spans="1:6" s="3" customFormat="1">
      <c r="A299" s="251" t="s">
        <v>881</v>
      </c>
      <c r="B299" s="293" t="s">
        <v>2326</v>
      </c>
      <c r="C299" s="327">
        <v>287</v>
      </c>
      <c r="D299" s="92">
        <v>0</v>
      </c>
      <c r="E299" s="92">
        <v>0</v>
      </c>
      <c r="F299" s="123" t="str">
        <f t="shared" si="5"/>
        <v>-</v>
      </c>
    </row>
    <row r="300" spans="1:6" s="3" customFormat="1">
      <c r="A300" s="251" t="s">
        <v>881</v>
      </c>
      <c r="B300" s="293" t="s">
        <v>2384</v>
      </c>
      <c r="C300" s="327">
        <v>288</v>
      </c>
      <c r="D300" s="92">
        <v>0</v>
      </c>
      <c r="E300" s="92">
        <v>0</v>
      </c>
      <c r="F300" s="123" t="str">
        <f t="shared" si="5"/>
        <v>-</v>
      </c>
    </row>
    <row r="301" spans="1:6" s="3" customFormat="1">
      <c r="A301" s="251" t="s">
        <v>492</v>
      </c>
      <c r="B301" s="102" t="s">
        <v>1858</v>
      </c>
      <c r="C301" s="327">
        <v>289</v>
      </c>
      <c r="D301" s="92">
        <v>21215</v>
      </c>
      <c r="E301" s="92">
        <v>45813</v>
      </c>
      <c r="F301" s="123">
        <f t="shared" si="5"/>
        <v>215.94626443554091</v>
      </c>
    </row>
    <row r="302" spans="1:6" s="3" customFormat="1">
      <c r="A302" s="251" t="s">
        <v>493</v>
      </c>
      <c r="B302" s="102" t="s">
        <v>1791</v>
      </c>
      <c r="C302" s="327">
        <v>290</v>
      </c>
      <c r="D302" s="92">
        <v>0</v>
      </c>
      <c r="E302" s="92">
        <v>0</v>
      </c>
      <c r="F302" s="123"/>
    </row>
    <row r="303" spans="1:6" s="3" customFormat="1">
      <c r="A303" s="251" t="s">
        <v>494</v>
      </c>
      <c r="B303" s="102" t="s">
        <v>2305</v>
      </c>
      <c r="C303" s="327">
        <v>291</v>
      </c>
      <c r="D303" s="92">
        <v>68628</v>
      </c>
      <c r="E303" s="92">
        <v>42885</v>
      </c>
      <c r="F303" s="123"/>
    </row>
    <row r="304" spans="1:6" s="3" customFormat="1">
      <c r="A304" s="251">
        <v>23954</v>
      </c>
      <c r="B304" s="102" t="s">
        <v>1959</v>
      </c>
      <c r="C304" s="327">
        <v>292</v>
      </c>
      <c r="D304" s="92">
        <v>0</v>
      </c>
      <c r="E304" s="92">
        <v>0</v>
      </c>
      <c r="F304" s="123"/>
    </row>
    <row r="305" spans="1:6" s="3" customFormat="1">
      <c r="A305" s="251">
        <v>23955</v>
      </c>
      <c r="B305" s="102" t="s">
        <v>2845</v>
      </c>
      <c r="C305" s="327">
        <v>293</v>
      </c>
      <c r="D305" s="92">
        <v>0</v>
      </c>
      <c r="E305" s="92">
        <v>0</v>
      </c>
      <c r="F305" s="123"/>
    </row>
    <row r="306" spans="1:6" s="3" customFormat="1">
      <c r="A306" s="251">
        <v>23956</v>
      </c>
      <c r="B306" s="102" t="s">
        <v>3590</v>
      </c>
      <c r="C306" s="327">
        <v>294</v>
      </c>
      <c r="D306" s="92">
        <v>0</v>
      </c>
      <c r="E306" s="92">
        <v>0</v>
      </c>
      <c r="F306" s="123"/>
    </row>
    <row r="307" spans="1:6" s="3" customFormat="1">
      <c r="A307" s="251">
        <v>23957</v>
      </c>
      <c r="B307" s="102" t="s">
        <v>1924</v>
      </c>
      <c r="C307" s="327">
        <v>295</v>
      </c>
      <c r="D307" s="92">
        <v>0</v>
      </c>
      <c r="E307" s="92">
        <v>0</v>
      </c>
      <c r="F307" s="123"/>
    </row>
    <row r="308" spans="1:6" s="3" customFormat="1">
      <c r="A308" s="251">
        <v>23958</v>
      </c>
      <c r="B308" s="102" t="s">
        <v>3378</v>
      </c>
      <c r="C308" s="327">
        <v>296</v>
      </c>
      <c r="D308" s="92">
        <v>0</v>
      </c>
      <c r="E308" s="92">
        <v>0</v>
      </c>
      <c r="F308" s="123"/>
    </row>
    <row r="309" spans="1:6" s="3" customFormat="1">
      <c r="A309" s="251" t="s">
        <v>495</v>
      </c>
      <c r="B309" s="102" t="s">
        <v>2928</v>
      </c>
      <c r="C309" s="327">
        <v>297</v>
      </c>
      <c r="D309" s="92">
        <v>0</v>
      </c>
      <c r="E309" s="92">
        <v>0</v>
      </c>
      <c r="F309" s="123" t="str">
        <f t="shared" ref="F309:F328" si="6">IF(D309&gt;0,IF(E309/D309&gt;=100,"&gt;&gt;100",E309/D309*100),"-")</f>
        <v>-</v>
      </c>
    </row>
    <row r="310" spans="1:6" s="3" customFormat="1">
      <c r="A310" s="251">
        <v>26224</v>
      </c>
      <c r="B310" s="102" t="s">
        <v>2961</v>
      </c>
      <c r="C310" s="327">
        <v>298</v>
      </c>
      <c r="D310" s="92">
        <v>0</v>
      </c>
      <c r="E310" s="92">
        <v>0</v>
      </c>
      <c r="F310" s="123" t="str">
        <f t="shared" si="6"/>
        <v>-</v>
      </c>
    </row>
    <row r="311" spans="1:6" s="3" customFormat="1">
      <c r="A311" s="251">
        <v>26233</v>
      </c>
      <c r="B311" s="102" t="s">
        <v>3792</v>
      </c>
      <c r="C311" s="327">
        <v>299</v>
      </c>
      <c r="D311" s="92">
        <v>0</v>
      </c>
      <c r="E311" s="92">
        <v>0</v>
      </c>
      <c r="F311" s="123" t="str">
        <f t="shared" si="6"/>
        <v>-</v>
      </c>
    </row>
    <row r="312" spans="1:6" s="3" customFormat="1">
      <c r="A312" s="251" t="s">
        <v>496</v>
      </c>
      <c r="B312" s="102" t="s">
        <v>3110</v>
      </c>
      <c r="C312" s="327">
        <v>300</v>
      </c>
      <c r="D312" s="92">
        <v>0</v>
      </c>
      <c r="E312" s="92">
        <v>0</v>
      </c>
      <c r="F312" s="123" t="str">
        <f t="shared" si="6"/>
        <v>-</v>
      </c>
    </row>
    <row r="313" spans="1:6" s="3" customFormat="1">
      <c r="A313" s="251">
        <v>26244</v>
      </c>
      <c r="B313" s="102" t="s">
        <v>3138</v>
      </c>
      <c r="C313" s="327">
        <v>301</v>
      </c>
      <c r="D313" s="92">
        <v>0</v>
      </c>
      <c r="E313" s="92">
        <v>0</v>
      </c>
      <c r="F313" s="123" t="str">
        <f t="shared" si="6"/>
        <v>-</v>
      </c>
    </row>
    <row r="314" spans="1:6" s="3" customFormat="1">
      <c r="A314" s="251">
        <v>26314</v>
      </c>
      <c r="B314" s="102" t="s">
        <v>3730</v>
      </c>
      <c r="C314" s="327">
        <v>302</v>
      </c>
      <c r="D314" s="92">
        <v>0</v>
      </c>
      <c r="E314" s="92">
        <v>0</v>
      </c>
      <c r="F314" s="123" t="str">
        <f t="shared" si="6"/>
        <v>-</v>
      </c>
    </row>
    <row r="315" spans="1:6" s="3" customFormat="1">
      <c r="A315" s="251" t="s">
        <v>497</v>
      </c>
      <c r="B315" s="102" t="s">
        <v>3137</v>
      </c>
      <c r="C315" s="327">
        <v>303</v>
      </c>
      <c r="D315" s="92">
        <v>0</v>
      </c>
      <c r="E315" s="92">
        <v>0</v>
      </c>
      <c r="F315" s="123" t="str">
        <f t="shared" si="6"/>
        <v>-</v>
      </c>
    </row>
    <row r="316" spans="1:6" s="3" customFormat="1">
      <c r="A316" s="251">
        <v>26434</v>
      </c>
      <c r="B316" s="102" t="s">
        <v>3201</v>
      </c>
      <c r="C316" s="327">
        <v>304</v>
      </c>
      <c r="D316" s="92">
        <v>0</v>
      </c>
      <c r="E316" s="92">
        <v>0</v>
      </c>
      <c r="F316" s="123" t="str">
        <f t="shared" si="6"/>
        <v>-</v>
      </c>
    </row>
    <row r="317" spans="1:6" s="3" customFormat="1">
      <c r="A317" s="251">
        <v>26443</v>
      </c>
      <c r="B317" s="102" t="s">
        <v>3923</v>
      </c>
      <c r="C317" s="327">
        <v>305</v>
      </c>
      <c r="D317" s="92">
        <v>0</v>
      </c>
      <c r="E317" s="92">
        <v>0</v>
      </c>
      <c r="F317" s="123" t="str">
        <f t="shared" si="6"/>
        <v>-</v>
      </c>
    </row>
    <row r="318" spans="1:6" s="3" customFormat="1">
      <c r="A318" s="251" t="s">
        <v>498</v>
      </c>
      <c r="B318" s="102" t="s">
        <v>3302</v>
      </c>
      <c r="C318" s="327">
        <v>306</v>
      </c>
      <c r="D318" s="92">
        <v>0</v>
      </c>
      <c r="E318" s="92">
        <v>0</v>
      </c>
      <c r="F318" s="123" t="str">
        <f t="shared" si="6"/>
        <v>-</v>
      </c>
    </row>
    <row r="319" spans="1:6" s="3" customFormat="1">
      <c r="A319" s="251">
        <v>26454</v>
      </c>
      <c r="B319" s="102" t="s">
        <v>3332</v>
      </c>
      <c r="C319" s="327">
        <v>307</v>
      </c>
      <c r="D319" s="92">
        <v>0</v>
      </c>
      <c r="E319" s="92">
        <v>0</v>
      </c>
      <c r="F319" s="123" t="str">
        <f t="shared" si="6"/>
        <v>-</v>
      </c>
    </row>
    <row r="320" spans="1:6" s="3" customFormat="1">
      <c r="A320" s="251" t="s">
        <v>499</v>
      </c>
      <c r="B320" s="102" t="s">
        <v>2829</v>
      </c>
      <c r="C320" s="327">
        <v>308</v>
      </c>
      <c r="D320" s="92">
        <v>0</v>
      </c>
      <c r="E320" s="92">
        <v>0</v>
      </c>
      <c r="F320" s="123" t="str">
        <f t="shared" si="6"/>
        <v>-</v>
      </c>
    </row>
    <row r="321" spans="1:7" s="3" customFormat="1">
      <c r="A321" s="251">
        <v>26464</v>
      </c>
      <c r="B321" s="102" t="s">
        <v>2858</v>
      </c>
      <c r="C321" s="327">
        <v>309</v>
      </c>
      <c r="D321" s="92">
        <v>0</v>
      </c>
      <c r="E321" s="92">
        <v>0</v>
      </c>
      <c r="F321" s="123" t="str">
        <f t="shared" si="6"/>
        <v>-</v>
      </c>
    </row>
    <row r="322" spans="1:7" s="3" customFormat="1">
      <c r="A322" s="251">
        <v>26473</v>
      </c>
      <c r="B322" s="102" t="s">
        <v>3688</v>
      </c>
      <c r="C322" s="327">
        <v>310</v>
      </c>
      <c r="D322" s="92">
        <v>0</v>
      </c>
      <c r="E322" s="92">
        <v>0</v>
      </c>
      <c r="F322" s="123" t="str">
        <f t="shared" si="6"/>
        <v>-</v>
      </c>
    </row>
    <row r="323" spans="1:7" s="3" customFormat="1">
      <c r="A323" s="251" t="s">
        <v>500</v>
      </c>
      <c r="B323" s="102" t="s">
        <v>2981</v>
      </c>
      <c r="C323" s="327">
        <v>311</v>
      </c>
      <c r="D323" s="92">
        <v>0</v>
      </c>
      <c r="E323" s="92">
        <v>0</v>
      </c>
      <c r="F323" s="123" t="str">
        <f t="shared" si="6"/>
        <v>-</v>
      </c>
    </row>
    <row r="324" spans="1:7" s="3" customFormat="1">
      <c r="A324" s="251">
        <v>26484</v>
      </c>
      <c r="B324" s="102" t="s">
        <v>3023</v>
      </c>
      <c r="C324" s="327">
        <v>312</v>
      </c>
      <c r="D324" s="92">
        <v>0</v>
      </c>
      <c r="E324" s="92">
        <v>0</v>
      </c>
      <c r="F324" s="123" t="str">
        <f t="shared" si="6"/>
        <v>-</v>
      </c>
    </row>
    <row r="325" spans="1:7" s="3" customFormat="1">
      <c r="A325" s="251">
        <v>26534</v>
      </c>
      <c r="B325" s="102" t="s">
        <v>3887</v>
      </c>
      <c r="C325" s="327">
        <v>313</v>
      </c>
      <c r="D325" s="92">
        <v>0</v>
      </c>
      <c r="E325" s="92">
        <v>0</v>
      </c>
      <c r="F325" s="123" t="str">
        <f t="shared" si="6"/>
        <v>-</v>
      </c>
    </row>
    <row r="326" spans="1:7" s="3" customFormat="1">
      <c r="A326" s="251">
        <v>26544</v>
      </c>
      <c r="B326" s="102" t="s">
        <v>2621</v>
      </c>
      <c r="C326" s="327">
        <v>314</v>
      </c>
      <c r="D326" s="92">
        <v>0</v>
      </c>
      <c r="E326" s="92">
        <v>0</v>
      </c>
      <c r="F326" s="123" t="str">
        <f t="shared" si="6"/>
        <v>-</v>
      </c>
    </row>
    <row r="327" spans="1:7" s="3" customFormat="1">
      <c r="A327" s="251">
        <v>26554</v>
      </c>
      <c r="B327" s="102" t="s">
        <v>3646</v>
      </c>
      <c r="C327" s="327">
        <v>315</v>
      </c>
      <c r="D327" s="92">
        <v>0</v>
      </c>
      <c r="E327" s="92">
        <v>0</v>
      </c>
      <c r="F327" s="123" t="str">
        <f t="shared" si="6"/>
        <v>-</v>
      </c>
    </row>
    <row r="328" spans="1:7" s="3" customFormat="1" ht="14.1" customHeight="1">
      <c r="A328" s="260">
        <v>26564</v>
      </c>
      <c r="B328" s="299" t="s">
        <v>2631</v>
      </c>
      <c r="C328" s="328">
        <v>316</v>
      </c>
      <c r="D328" s="93"/>
      <c r="E328" s="93"/>
      <c r="F328" s="124" t="str">
        <f t="shared" si="6"/>
        <v>-</v>
      </c>
    </row>
    <row r="329" spans="1:7"/>
    <row r="330" spans="1:7" s="271" customFormat="1" ht="25.5" customHeight="1">
      <c r="A330" s="270" t="s">
        <v>2921</v>
      </c>
      <c r="B330" s="270"/>
      <c r="D330" s="417" t="s">
        <v>1958</v>
      </c>
      <c r="E330" s="417"/>
      <c r="F330" s="270"/>
      <c r="G330" s="286"/>
    </row>
    <row r="331" spans="1:7" s="271" customFormat="1" ht="15" customHeight="1">
      <c r="A331" s="270" t="str">
        <f>IF(RefStr!H25&lt;&gt;"", "Osoba za kontaktiranje: " &amp; RefStr!H25,"Osoba za kontaktiranje: _________________________________________")</f>
        <v>Osoba za kontaktiranje: Filipović Marija</v>
      </c>
      <c r="B331" s="270"/>
      <c r="D331" s="272"/>
      <c r="E331" s="272"/>
      <c r="F331" s="270"/>
      <c r="G331" s="286"/>
    </row>
    <row r="332" spans="1:7" s="271" customFormat="1" ht="15" customHeight="1">
      <c r="A332" s="270" t="str">
        <f>IF(RefStr!H27="","Telefon za kontakt: _________________","Telefon za kontakt: " &amp; RefStr!H27)</f>
        <v>Telefon za kontakt: +38535212800</v>
      </c>
      <c r="B332" s="270"/>
      <c r="F332" s="270"/>
      <c r="G332" s="286"/>
    </row>
    <row r="333" spans="1:7" s="271" customFormat="1" ht="15" customHeight="1">
      <c r="A333" s="270" t="str">
        <f>IF(RefStr!H33="","Odgovorna osoba: _____________________________","Odgovorna osoba: " &amp; RefStr!H33)</f>
        <v>Odgovorna osoba: Filipović Marija</v>
      </c>
      <c r="B333" s="270"/>
      <c r="C333" s="270"/>
      <c r="F333" s="270"/>
      <c r="G333" s="286"/>
    </row>
    <row r="334" spans="1:7" ht="5.0999999999999996" customHeight="1"/>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2" stopIfTrue="1" operator="notEqual">
      <formula>ROUND(D15,0)</formula>
    </cfRule>
    <cfRule type="cellIs" dxfId="16" priority="3" stopIfTrue="1" operator="lessThan">
      <formula>0</formula>
    </cfRule>
  </conditionalFormatting>
  <conditionalFormatting sqref="D240:E241">
    <cfRule type="cellIs" dxfId="15" priority="4"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A1:B1" location="RefStr!A1" tooltip="Povratak na Referentnu stranicu" display="&lt;–––– Povratak na RefStr"/>
    <hyperlink ref="C1:F1" location="Kont!A259" tooltip="Kontrole obrasca Bilanca" display="Kontrole Bilanca ––––&gt;"/>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24" activePane="bottomLeft" state="frozen"/>
      <selection pane="bottomLeft" activeCell="E141" sqref="E141"/>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0" t="s">
        <v>2527</v>
      </c>
      <c r="B1" s="451"/>
      <c r="C1" s="452" t="s">
        <v>1922</v>
      </c>
      <c r="D1" s="452"/>
      <c r="E1" s="452"/>
      <c r="F1" s="452"/>
    </row>
    <row r="2" spans="1:6" ht="39.950000000000003" customHeight="1" thickBot="1">
      <c r="A2" s="444" t="s">
        <v>3448</v>
      </c>
      <c r="B2" s="444"/>
      <c r="C2" s="444"/>
      <c r="D2" s="445"/>
      <c r="E2" s="448" t="s">
        <v>2054</v>
      </c>
      <c r="F2" s="449"/>
    </row>
    <row r="3" spans="1:6" ht="30" customHeight="1">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c r="A4" s="36" t="s">
        <v>1233</v>
      </c>
      <c r="B4" s="424" t="str">
        <f>"RKP: "&amp;IF(RefStr!B6&lt;&gt;"",TEXT(INT(VALUE(RefStr!B6)),"00000"),"_____"&amp;",  "&amp;"MB: "&amp;IF(RefStr!B8&lt;&gt;"",TEXT(INT(VALUE(RefStr!B8)),"00000000"),"________")&amp;"  OIB: "&amp;IF(RefStr!K14&lt;&gt;"",RefStr!K14,"___________"))</f>
        <v>RKP: 07823</v>
      </c>
      <c r="C4" s="425"/>
      <c r="D4" s="425"/>
      <c r="E4" s="426">
        <f>SUM(Skriveni!G1293:G1429)</f>
        <v>17632336.980999999</v>
      </c>
      <c r="F4" s="427"/>
    </row>
    <row r="5" spans="1:6" ht="15" customHeight="1">
      <c r="B5" s="424" t="str">
        <f>"Naziv: "&amp;IF(RefStr!B10&lt;&gt;"",RefStr!B10,"_______________________________________")</f>
        <v>Naziv: DOM ZA STARIJE I NEMOĆNE OSOBE SLAVONSKI BROD</v>
      </c>
      <c r="C5" s="425"/>
      <c r="D5" s="425"/>
      <c r="E5" s="428" t="s">
        <v>1907</v>
      </c>
      <c r="F5" s="428"/>
    </row>
    <row r="6" spans="1:6" ht="15" customHeight="1">
      <c r="A6" s="24"/>
      <c r="B6" s="420" t="str">
        <f xml:space="preserve"> "Razina: " &amp; RefStr!B16 &amp; ", Razdjel: " &amp; TEXT(INT(VALUE(RefStr!B20)), "000")</f>
        <v>Razina: 31, Razdjel: 000</v>
      </c>
      <c r="C6" s="421"/>
      <c r="D6" s="421"/>
      <c r="E6" s="421"/>
      <c r="F6" s="421"/>
    </row>
    <row r="7" spans="1:6" ht="15" customHeight="1">
      <c r="A7" s="24"/>
      <c r="B7" s="420" t="str">
        <f>"Djelatnost: " &amp; RefStr!B18 &amp; " " &amp; RefStr!C18</f>
        <v>Djelatnost: 8730 Djelatnosti socijalne skrbi sa smještajem za starije osobe i osobe s invaliditetom</v>
      </c>
      <c r="C7" s="421"/>
      <c r="D7" s="421"/>
      <c r="E7" s="421"/>
      <c r="F7" s="421"/>
    </row>
    <row r="8" spans="1:6" ht="5.0999999999999996" customHeight="1">
      <c r="A8" s="24"/>
      <c r="B8" s="287"/>
      <c r="C8" s="287"/>
      <c r="D8" s="287"/>
      <c r="E8" s="287"/>
      <c r="F8" s="287"/>
    </row>
    <row r="9" spans="1:6" ht="14.25" customHeight="1">
      <c r="A9" s="25"/>
      <c r="B9" s="25"/>
      <c r="C9" s="25"/>
      <c r="D9" s="25"/>
      <c r="F9" s="265" t="s">
        <v>1969</v>
      </c>
    </row>
    <row r="10" spans="1:6" ht="39" customHeight="1">
      <c r="A10" s="245" t="s">
        <v>2490</v>
      </c>
      <c r="B10" s="240" t="s">
        <v>1374</v>
      </c>
      <c r="C10" s="240" t="s">
        <v>166</v>
      </c>
      <c r="D10" s="274" t="s">
        <v>2059</v>
      </c>
      <c r="E10" s="288" t="s">
        <v>2599</v>
      </c>
      <c r="F10" s="275" t="s">
        <v>1445</v>
      </c>
    </row>
    <row r="11" spans="1:6" ht="12" customHeight="1">
      <c r="A11" s="246">
        <v>1</v>
      </c>
      <c r="B11" s="241">
        <v>2</v>
      </c>
      <c r="C11" s="241">
        <v>3</v>
      </c>
      <c r="D11" s="241">
        <v>4</v>
      </c>
      <c r="E11" s="289">
        <v>5</v>
      </c>
      <c r="F11" s="276">
        <v>6</v>
      </c>
    </row>
    <row r="12" spans="1:6" s="3" customFormat="1">
      <c r="A12" s="128" t="s">
        <v>5</v>
      </c>
      <c r="B12" s="101" t="s">
        <v>3268</v>
      </c>
      <c r="C12" s="279">
        <v>1</v>
      </c>
      <c r="D12" s="94">
        <f>D13+D17+D20+SUM(D24:D28)</f>
        <v>0</v>
      </c>
      <c r="E12" s="94">
        <f>E13+E17+E20+SUM(E24:E28)</f>
        <v>0</v>
      </c>
      <c r="F12" s="129" t="str">
        <f t="shared" ref="F12:F43" si="0">IF(D12&gt;0,IF(E12/D12&gt;=100,"&gt;&gt;100",E12/D12*100),"-")</f>
        <v>-</v>
      </c>
    </row>
    <row r="13" spans="1:6" s="3" customFormat="1">
      <c r="A13" s="130" t="s">
        <v>36</v>
      </c>
      <c r="B13" s="102" t="s">
        <v>3973</v>
      </c>
      <c r="C13" s="282">
        <v>2</v>
      </c>
      <c r="D13" s="95">
        <f>SUM(D14:D16)</f>
        <v>0</v>
      </c>
      <c r="E13" s="95">
        <f>SUM(E14:E16)</f>
        <v>0</v>
      </c>
      <c r="F13" s="123" t="str">
        <f t="shared" si="0"/>
        <v>-</v>
      </c>
    </row>
    <row r="14" spans="1:6" s="3" customFormat="1">
      <c r="A14" s="130" t="s">
        <v>189</v>
      </c>
      <c r="B14" s="103" t="s">
        <v>2681</v>
      </c>
      <c r="C14" s="282">
        <v>3</v>
      </c>
      <c r="D14" s="92"/>
      <c r="E14" s="92"/>
      <c r="F14" s="123" t="str">
        <f t="shared" si="0"/>
        <v>-</v>
      </c>
    </row>
    <row r="15" spans="1:6" s="3" customFormat="1">
      <c r="A15" s="130" t="s">
        <v>190</v>
      </c>
      <c r="B15" s="103" t="s">
        <v>2092</v>
      </c>
      <c r="C15" s="282">
        <v>4</v>
      </c>
      <c r="D15" s="92"/>
      <c r="E15" s="92"/>
      <c r="F15" s="123" t="str">
        <f t="shared" si="0"/>
        <v>-</v>
      </c>
    </row>
    <row r="16" spans="1:6" s="3" customFormat="1">
      <c r="A16" s="130" t="s">
        <v>191</v>
      </c>
      <c r="B16" s="103" t="s">
        <v>1623</v>
      </c>
      <c r="C16" s="282">
        <v>5</v>
      </c>
      <c r="D16" s="92"/>
      <c r="E16" s="92"/>
      <c r="F16" s="123" t="str">
        <f t="shared" si="0"/>
        <v>-</v>
      </c>
    </row>
    <row r="17" spans="1:6" s="3" customFormat="1">
      <c r="A17" s="130" t="s">
        <v>37</v>
      </c>
      <c r="B17" s="103" t="s">
        <v>2986</v>
      </c>
      <c r="C17" s="282">
        <v>6</v>
      </c>
      <c r="D17" s="95">
        <f>SUM(D18:D19)</f>
        <v>0</v>
      </c>
      <c r="E17" s="95">
        <f>SUM(E18:E19)</f>
        <v>0</v>
      </c>
      <c r="F17" s="123" t="str">
        <f t="shared" si="0"/>
        <v>-</v>
      </c>
    </row>
    <row r="18" spans="1:6" s="3" customFormat="1">
      <c r="A18" s="130" t="s">
        <v>192</v>
      </c>
      <c r="B18" s="103" t="s">
        <v>3563</v>
      </c>
      <c r="C18" s="282">
        <v>7</v>
      </c>
      <c r="D18" s="92"/>
      <c r="E18" s="92"/>
      <c r="F18" s="123" t="str">
        <f t="shared" si="0"/>
        <v>-</v>
      </c>
    </row>
    <row r="19" spans="1:6" s="3" customFormat="1">
      <c r="A19" s="130" t="s">
        <v>193</v>
      </c>
      <c r="B19" s="103" t="s">
        <v>3447</v>
      </c>
      <c r="C19" s="282">
        <v>8</v>
      </c>
      <c r="D19" s="92"/>
      <c r="E19" s="92"/>
      <c r="F19" s="123" t="str">
        <f t="shared" si="0"/>
        <v>-</v>
      </c>
    </row>
    <row r="20" spans="1:6" s="3" customFormat="1">
      <c r="A20" s="130" t="s">
        <v>38</v>
      </c>
      <c r="B20" s="103" t="s">
        <v>2685</v>
      </c>
      <c r="C20" s="282">
        <v>9</v>
      </c>
      <c r="D20" s="95">
        <f>SUM(D21:D23)</f>
        <v>0</v>
      </c>
      <c r="E20" s="95">
        <f>SUM(E21:E23)</f>
        <v>0</v>
      </c>
      <c r="F20" s="123" t="str">
        <f t="shared" si="0"/>
        <v>-</v>
      </c>
    </row>
    <row r="21" spans="1:6" s="3" customFormat="1">
      <c r="A21" s="130" t="s">
        <v>194</v>
      </c>
      <c r="B21" s="103" t="s">
        <v>2820</v>
      </c>
      <c r="C21" s="282">
        <v>10</v>
      </c>
      <c r="D21" s="92"/>
      <c r="E21" s="92"/>
      <c r="F21" s="123" t="str">
        <f t="shared" si="0"/>
        <v>-</v>
      </c>
    </row>
    <row r="22" spans="1:6" s="3" customFormat="1">
      <c r="A22" s="130" t="s">
        <v>195</v>
      </c>
      <c r="B22" s="103" t="s">
        <v>3102</v>
      </c>
      <c r="C22" s="282">
        <v>11</v>
      </c>
      <c r="D22" s="92"/>
      <c r="E22" s="92"/>
      <c r="F22" s="123" t="str">
        <f t="shared" si="0"/>
        <v>-</v>
      </c>
    </row>
    <row r="23" spans="1:6" s="3" customFormat="1">
      <c r="A23" s="130" t="s">
        <v>196</v>
      </c>
      <c r="B23" s="103" t="s">
        <v>2249</v>
      </c>
      <c r="C23" s="282">
        <v>12</v>
      </c>
      <c r="D23" s="92"/>
      <c r="E23" s="92"/>
      <c r="F23" s="123" t="str">
        <f t="shared" si="0"/>
        <v>-</v>
      </c>
    </row>
    <row r="24" spans="1:6" s="3" customFormat="1">
      <c r="A24" s="130" t="s">
        <v>39</v>
      </c>
      <c r="B24" s="103" t="s">
        <v>2366</v>
      </c>
      <c r="C24" s="282">
        <v>13</v>
      </c>
      <c r="D24" s="92"/>
      <c r="E24" s="92"/>
      <c r="F24" s="123" t="str">
        <f t="shared" si="0"/>
        <v>-</v>
      </c>
    </row>
    <row r="25" spans="1:6" s="3" customFormat="1">
      <c r="A25" s="130" t="s">
        <v>40</v>
      </c>
      <c r="B25" s="103" t="s">
        <v>3068</v>
      </c>
      <c r="C25" s="282">
        <v>14</v>
      </c>
      <c r="D25" s="92"/>
      <c r="E25" s="92"/>
      <c r="F25" s="123" t="str">
        <f t="shared" si="0"/>
        <v>-</v>
      </c>
    </row>
    <row r="26" spans="1:6" s="3" customFormat="1">
      <c r="A26" s="130" t="s">
        <v>41</v>
      </c>
      <c r="B26" s="103" t="s">
        <v>3218</v>
      </c>
      <c r="C26" s="282">
        <v>15</v>
      </c>
      <c r="D26" s="92"/>
      <c r="E26" s="92"/>
      <c r="F26" s="123" t="str">
        <f t="shared" si="0"/>
        <v>-</v>
      </c>
    </row>
    <row r="27" spans="1:6" s="3" customFormat="1">
      <c r="A27" s="130" t="s">
        <v>42</v>
      </c>
      <c r="B27" s="103" t="s">
        <v>2120</v>
      </c>
      <c r="C27" s="282">
        <v>16</v>
      </c>
      <c r="D27" s="92"/>
      <c r="E27" s="92"/>
      <c r="F27" s="123" t="str">
        <f t="shared" si="0"/>
        <v>-</v>
      </c>
    </row>
    <row r="28" spans="1:6" s="3" customFormat="1">
      <c r="A28" s="130" t="s">
        <v>43</v>
      </c>
      <c r="B28" s="103" t="s">
        <v>3583</v>
      </c>
      <c r="C28" s="282">
        <v>17</v>
      </c>
      <c r="D28" s="92"/>
      <c r="E28" s="92"/>
      <c r="F28" s="123" t="str">
        <f t="shared" si="0"/>
        <v>-</v>
      </c>
    </row>
    <row r="29" spans="1:6" s="3" customFormat="1">
      <c r="A29" s="130" t="s">
        <v>6</v>
      </c>
      <c r="B29" s="103" t="s">
        <v>1923</v>
      </c>
      <c r="C29" s="282">
        <v>18</v>
      </c>
      <c r="D29" s="95">
        <f>SUM(D30:D34)</f>
        <v>0</v>
      </c>
      <c r="E29" s="95">
        <f>SUM(E30:E34)</f>
        <v>0</v>
      </c>
      <c r="F29" s="123" t="str">
        <f t="shared" si="0"/>
        <v>-</v>
      </c>
    </row>
    <row r="30" spans="1:6" s="3" customFormat="1">
      <c r="A30" s="130" t="s">
        <v>45</v>
      </c>
      <c r="B30" s="103" t="s">
        <v>1462</v>
      </c>
      <c r="C30" s="282">
        <v>19</v>
      </c>
      <c r="D30" s="92"/>
      <c r="E30" s="92"/>
      <c r="F30" s="123" t="str">
        <f t="shared" si="0"/>
        <v>-</v>
      </c>
    </row>
    <row r="31" spans="1:6" s="3" customFormat="1">
      <c r="A31" s="130" t="s">
        <v>46</v>
      </c>
      <c r="B31" s="103" t="s">
        <v>1560</v>
      </c>
      <c r="C31" s="282">
        <v>20</v>
      </c>
      <c r="D31" s="92"/>
      <c r="E31" s="92"/>
      <c r="F31" s="123" t="str">
        <f t="shared" si="0"/>
        <v>-</v>
      </c>
    </row>
    <row r="32" spans="1:6" s="3" customFormat="1">
      <c r="A32" s="130" t="s">
        <v>47</v>
      </c>
      <c r="B32" s="103" t="s">
        <v>2363</v>
      </c>
      <c r="C32" s="282">
        <v>21</v>
      </c>
      <c r="D32" s="92"/>
      <c r="E32" s="92"/>
      <c r="F32" s="123" t="str">
        <f t="shared" si="0"/>
        <v>-</v>
      </c>
    </row>
    <row r="33" spans="1:6" s="3" customFormat="1">
      <c r="A33" s="130" t="s">
        <v>48</v>
      </c>
      <c r="B33" s="103" t="s">
        <v>2680</v>
      </c>
      <c r="C33" s="282">
        <v>22</v>
      </c>
      <c r="D33" s="92"/>
      <c r="E33" s="92"/>
      <c r="F33" s="123" t="str">
        <f t="shared" si="0"/>
        <v>-</v>
      </c>
    </row>
    <row r="34" spans="1:6" s="3" customFormat="1">
      <c r="A34" s="130" t="s">
        <v>49</v>
      </c>
      <c r="B34" s="103" t="s">
        <v>2470</v>
      </c>
      <c r="C34" s="282">
        <v>23</v>
      </c>
      <c r="D34" s="92"/>
      <c r="E34" s="92"/>
      <c r="F34" s="123" t="str">
        <f t="shared" si="0"/>
        <v>-</v>
      </c>
    </row>
    <row r="35" spans="1:6" s="3" customFormat="1">
      <c r="A35" s="130" t="s">
        <v>7</v>
      </c>
      <c r="B35" s="103" t="s">
        <v>2320</v>
      </c>
      <c r="C35" s="282">
        <v>24</v>
      </c>
      <c r="D35" s="95">
        <f>SUM(D36:D41)</f>
        <v>0</v>
      </c>
      <c r="E35" s="95">
        <f>SUM(E36:E41)</f>
        <v>0</v>
      </c>
      <c r="F35" s="123" t="str">
        <f t="shared" si="0"/>
        <v>-</v>
      </c>
    </row>
    <row r="36" spans="1:6" s="3" customFormat="1">
      <c r="A36" s="130" t="s">
        <v>50</v>
      </c>
      <c r="B36" s="103" t="s">
        <v>1619</v>
      </c>
      <c r="C36" s="282">
        <v>25</v>
      </c>
      <c r="D36" s="92"/>
      <c r="E36" s="92"/>
      <c r="F36" s="123" t="str">
        <f t="shared" si="0"/>
        <v>-</v>
      </c>
    </row>
    <row r="37" spans="1:6" s="3" customFormat="1">
      <c r="A37" s="130" t="s">
        <v>51</v>
      </c>
      <c r="B37" s="103" t="s">
        <v>2649</v>
      </c>
      <c r="C37" s="282">
        <v>26</v>
      </c>
      <c r="D37" s="92"/>
      <c r="E37" s="92"/>
      <c r="F37" s="123" t="str">
        <f t="shared" si="0"/>
        <v>-</v>
      </c>
    </row>
    <row r="38" spans="1:6" s="3" customFormat="1">
      <c r="A38" s="130" t="s">
        <v>52</v>
      </c>
      <c r="B38" s="103" t="s">
        <v>845</v>
      </c>
      <c r="C38" s="282">
        <v>27</v>
      </c>
      <c r="D38" s="92"/>
      <c r="E38" s="92"/>
      <c r="F38" s="123" t="str">
        <f t="shared" si="0"/>
        <v>-</v>
      </c>
    </row>
    <row r="39" spans="1:6" s="3" customFormat="1">
      <c r="A39" s="130" t="s">
        <v>53</v>
      </c>
      <c r="B39" s="103" t="s">
        <v>1062</v>
      </c>
      <c r="C39" s="282">
        <v>28</v>
      </c>
      <c r="D39" s="92"/>
      <c r="E39" s="92"/>
      <c r="F39" s="123" t="str">
        <f t="shared" si="0"/>
        <v>-</v>
      </c>
    </row>
    <row r="40" spans="1:6" s="3" customFormat="1">
      <c r="A40" s="130" t="s">
        <v>54</v>
      </c>
      <c r="B40" s="103" t="s">
        <v>3209</v>
      </c>
      <c r="C40" s="282">
        <v>29</v>
      </c>
      <c r="D40" s="92"/>
      <c r="E40" s="92"/>
      <c r="F40" s="123" t="str">
        <f t="shared" si="0"/>
        <v>-</v>
      </c>
    </row>
    <row r="41" spans="1:6" s="3" customFormat="1">
      <c r="A41" s="130" t="s">
        <v>55</v>
      </c>
      <c r="B41" s="103" t="s">
        <v>2748</v>
      </c>
      <c r="C41" s="282">
        <v>30</v>
      </c>
      <c r="D41" s="92"/>
      <c r="E41" s="92"/>
      <c r="F41" s="123" t="str">
        <f t="shared" si="0"/>
        <v>-</v>
      </c>
    </row>
    <row r="42" spans="1:6" s="3" customFormat="1">
      <c r="A42" s="130" t="s">
        <v>8</v>
      </c>
      <c r="B42" s="103" t="s">
        <v>2739</v>
      </c>
      <c r="C42" s="282">
        <v>31</v>
      </c>
      <c r="D42" s="95">
        <f>D43+D46+D50+D57+D61+D67+D68+D73+D81</f>
        <v>0</v>
      </c>
      <c r="E42" s="95">
        <f>E43+E46+E50+E57+E61+E67+E68+E73+E81</f>
        <v>0</v>
      </c>
      <c r="F42" s="123" t="str">
        <f t="shared" si="0"/>
        <v>-</v>
      </c>
    </row>
    <row r="43" spans="1:6" s="3" customFormat="1">
      <c r="A43" s="130" t="s">
        <v>56</v>
      </c>
      <c r="B43" s="103" t="s">
        <v>3647</v>
      </c>
      <c r="C43" s="282">
        <v>32</v>
      </c>
      <c r="D43" s="95">
        <f>SUM(D44:D45)</f>
        <v>0</v>
      </c>
      <c r="E43" s="95">
        <f>SUM(E44:E45)</f>
        <v>0</v>
      </c>
      <c r="F43" s="123" t="str">
        <f t="shared" si="0"/>
        <v>-</v>
      </c>
    </row>
    <row r="44" spans="1:6" s="3" customFormat="1">
      <c r="A44" s="130" t="s">
        <v>223</v>
      </c>
      <c r="B44" s="103" t="s">
        <v>2869</v>
      </c>
      <c r="C44" s="282">
        <v>33</v>
      </c>
      <c r="D44" s="92"/>
      <c r="E44" s="92"/>
      <c r="F44" s="123" t="str">
        <f t="shared" ref="F44:F75" si="1">IF(D44&gt;0,IF(E44/D44&gt;=100,"&gt;&gt;100",E44/D44*100),"-")</f>
        <v>-</v>
      </c>
    </row>
    <row r="45" spans="1:6" s="3" customFormat="1">
      <c r="A45" s="130" t="s">
        <v>224</v>
      </c>
      <c r="B45" s="103" t="s">
        <v>2597</v>
      </c>
      <c r="C45" s="282">
        <v>34</v>
      </c>
      <c r="D45" s="92"/>
      <c r="E45" s="92"/>
      <c r="F45" s="123" t="str">
        <f t="shared" si="1"/>
        <v>-</v>
      </c>
    </row>
    <row r="46" spans="1:6" s="3" customFormat="1">
      <c r="A46" s="130" t="s">
        <v>57</v>
      </c>
      <c r="B46" s="103" t="s">
        <v>3570</v>
      </c>
      <c r="C46" s="282">
        <v>35</v>
      </c>
      <c r="D46" s="95">
        <f>SUM(D47:D49)</f>
        <v>0</v>
      </c>
      <c r="E46" s="95">
        <f>SUM(E47:E49)</f>
        <v>0</v>
      </c>
      <c r="F46" s="123" t="str">
        <f t="shared" si="1"/>
        <v>-</v>
      </c>
    </row>
    <row r="47" spans="1:6" s="3" customFormat="1">
      <c r="A47" s="130" t="s">
        <v>225</v>
      </c>
      <c r="B47" s="103" t="s">
        <v>1494</v>
      </c>
      <c r="C47" s="282">
        <v>36</v>
      </c>
      <c r="D47" s="92"/>
      <c r="E47" s="92"/>
      <c r="F47" s="123" t="str">
        <f t="shared" si="1"/>
        <v>-</v>
      </c>
    </row>
    <row r="48" spans="1:6" s="3" customFormat="1">
      <c r="A48" s="130" t="s">
        <v>226</v>
      </c>
      <c r="B48" s="103" t="s">
        <v>1779</v>
      </c>
      <c r="C48" s="282">
        <v>37</v>
      </c>
      <c r="D48" s="92"/>
      <c r="E48" s="92"/>
      <c r="F48" s="123" t="str">
        <f t="shared" si="1"/>
        <v>-</v>
      </c>
    </row>
    <row r="49" spans="1:6" s="3" customFormat="1">
      <c r="A49" s="130" t="s">
        <v>227</v>
      </c>
      <c r="B49" s="103" t="s">
        <v>1612</v>
      </c>
      <c r="C49" s="282">
        <v>38</v>
      </c>
      <c r="D49" s="92"/>
      <c r="E49" s="92"/>
      <c r="F49" s="123" t="str">
        <f t="shared" si="1"/>
        <v>-</v>
      </c>
    </row>
    <row r="50" spans="1:6" s="3" customFormat="1">
      <c r="A50" s="130" t="s">
        <v>58</v>
      </c>
      <c r="B50" s="103" t="s">
        <v>2193</v>
      </c>
      <c r="C50" s="282">
        <v>39</v>
      </c>
      <c r="D50" s="95">
        <f>SUM(D51:D56)</f>
        <v>0</v>
      </c>
      <c r="E50" s="95">
        <f>SUM(E51:E56)</f>
        <v>0</v>
      </c>
      <c r="F50" s="123" t="str">
        <f t="shared" si="1"/>
        <v>-</v>
      </c>
    </row>
    <row r="51" spans="1:6" s="3" customFormat="1">
      <c r="A51" s="130" t="s">
        <v>228</v>
      </c>
      <c r="B51" s="103" t="s">
        <v>2339</v>
      </c>
      <c r="C51" s="282">
        <v>40</v>
      </c>
      <c r="D51" s="92"/>
      <c r="E51" s="92"/>
      <c r="F51" s="123" t="str">
        <f t="shared" si="1"/>
        <v>-</v>
      </c>
    </row>
    <row r="52" spans="1:6" s="3" customFormat="1">
      <c r="A52" s="130" t="s">
        <v>229</v>
      </c>
      <c r="B52" s="103" t="s">
        <v>1881</v>
      </c>
      <c r="C52" s="282">
        <v>41</v>
      </c>
      <c r="D52" s="92"/>
      <c r="E52" s="92"/>
      <c r="F52" s="123" t="str">
        <f t="shared" si="1"/>
        <v>-</v>
      </c>
    </row>
    <row r="53" spans="1:6" s="3" customFormat="1">
      <c r="A53" s="130" t="s">
        <v>230</v>
      </c>
      <c r="B53" s="103" t="s">
        <v>1711</v>
      </c>
      <c r="C53" s="282">
        <v>42</v>
      </c>
      <c r="D53" s="92"/>
      <c r="E53" s="92"/>
      <c r="F53" s="123" t="str">
        <f t="shared" si="1"/>
        <v>-</v>
      </c>
    </row>
    <row r="54" spans="1:6" s="3" customFormat="1">
      <c r="A54" s="130" t="s">
        <v>231</v>
      </c>
      <c r="B54" s="103" t="s">
        <v>1492</v>
      </c>
      <c r="C54" s="282">
        <v>43</v>
      </c>
      <c r="D54" s="92"/>
      <c r="E54" s="92"/>
      <c r="F54" s="123" t="str">
        <f t="shared" si="1"/>
        <v>-</v>
      </c>
    </row>
    <row r="55" spans="1:6" s="3" customFormat="1">
      <c r="A55" s="130" t="s">
        <v>232</v>
      </c>
      <c r="B55" s="103" t="s">
        <v>2302</v>
      </c>
      <c r="C55" s="282">
        <v>44</v>
      </c>
      <c r="D55" s="92"/>
      <c r="E55" s="92"/>
      <c r="F55" s="123" t="str">
        <f t="shared" si="1"/>
        <v>-</v>
      </c>
    </row>
    <row r="56" spans="1:6" s="3" customFormat="1">
      <c r="A56" s="130" t="s">
        <v>233</v>
      </c>
      <c r="B56" s="103" t="s">
        <v>1884</v>
      </c>
      <c r="C56" s="282">
        <v>45</v>
      </c>
      <c r="D56" s="92"/>
      <c r="E56" s="92"/>
      <c r="F56" s="123" t="str">
        <f t="shared" si="1"/>
        <v>-</v>
      </c>
    </row>
    <row r="57" spans="1:6" s="3" customFormat="1">
      <c r="A57" s="130" t="s">
        <v>59</v>
      </c>
      <c r="B57" s="103" t="s">
        <v>3535</v>
      </c>
      <c r="C57" s="282">
        <v>46</v>
      </c>
      <c r="D57" s="95">
        <f>SUM(D58:D60)</f>
        <v>0</v>
      </c>
      <c r="E57" s="95">
        <f>SUM(E58:E60)</f>
        <v>0</v>
      </c>
      <c r="F57" s="123" t="str">
        <f t="shared" si="1"/>
        <v>-</v>
      </c>
    </row>
    <row r="58" spans="1:6" s="3" customFormat="1">
      <c r="A58" s="130" t="s">
        <v>234</v>
      </c>
      <c r="B58" s="103" t="s">
        <v>2668</v>
      </c>
      <c r="C58" s="282">
        <v>47</v>
      </c>
      <c r="D58" s="92"/>
      <c r="E58" s="92"/>
      <c r="F58" s="123" t="str">
        <f t="shared" si="1"/>
        <v>-</v>
      </c>
    </row>
    <row r="59" spans="1:6" s="3" customFormat="1">
      <c r="A59" s="130" t="s">
        <v>235</v>
      </c>
      <c r="B59" s="103" t="s">
        <v>1454</v>
      </c>
      <c r="C59" s="282">
        <v>48</v>
      </c>
      <c r="D59" s="92"/>
      <c r="E59" s="92"/>
      <c r="F59" s="123" t="str">
        <f t="shared" si="1"/>
        <v>-</v>
      </c>
    </row>
    <row r="60" spans="1:6" s="3" customFormat="1">
      <c r="A60" s="130" t="s">
        <v>236</v>
      </c>
      <c r="B60" s="103" t="s">
        <v>2014</v>
      </c>
      <c r="C60" s="282">
        <v>49</v>
      </c>
      <c r="D60" s="92"/>
      <c r="E60" s="92"/>
      <c r="F60" s="123" t="str">
        <f t="shared" si="1"/>
        <v>-</v>
      </c>
    </row>
    <row r="61" spans="1:6" s="3" customFormat="1">
      <c r="A61" s="130" t="s">
        <v>60</v>
      </c>
      <c r="B61" s="103" t="s">
        <v>1929</v>
      </c>
      <c r="C61" s="282">
        <v>50</v>
      </c>
      <c r="D61" s="95">
        <f>SUM(D62:D66)</f>
        <v>0</v>
      </c>
      <c r="E61" s="95">
        <f>SUM(E62:E66)</f>
        <v>0</v>
      </c>
      <c r="F61" s="123" t="str">
        <f t="shared" si="1"/>
        <v>-</v>
      </c>
    </row>
    <row r="62" spans="1:6" s="3" customFormat="1">
      <c r="A62" s="130" t="s">
        <v>237</v>
      </c>
      <c r="B62" s="103" t="s">
        <v>1587</v>
      </c>
      <c r="C62" s="282">
        <v>51</v>
      </c>
      <c r="D62" s="92"/>
      <c r="E62" s="92"/>
      <c r="F62" s="123" t="str">
        <f t="shared" si="1"/>
        <v>-</v>
      </c>
    </row>
    <row r="63" spans="1:6" s="3" customFormat="1">
      <c r="A63" s="130" t="s">
        <v>238</v>
      </c>
      <c r="B63" s="103" t="s">
        <v>1918</v>
      </c>
      <c r="C63" s="282">
        <v>52</v>
      </c>
      <c r="D63" s="92"/>
      <c r="E63" s="92"/>
      <c r="F63" s="123" t="str">
        <f t="shared" si="1"/>
        <v>-</v>
      </c>
    </row>
    <row r="64" spans="1:6" s="3" customFormat="1">
      <c r="A64" s="130" t="s">
        <v>239</v>
      </c>
      <c r="B64" s="103" t="s">
        <v>2258</v>
      </c>
      <c r="C64" s="282">
        <v>53</v>
      </c>
      <c r="D64" s="92"/>
      <c r="E64" s="92"/>
      <c r="F64" s="123" t="str">
        <f t="shared" si="1"/>
        <v>-</v>
      </c>
    </row>
    <row r="65" spans="1:6" s="3" customFormat="1">
      <c r="A65" s="130" t="s">
        <v>240</v>
      </c>
      <c r="B65" s="103" t="s">
        <v>1978</v>
      </c>
      <c r="C65" s="282">
        <v>54</v>
      </c>
      <c r="D65" s="92"/>
      <c r="E65" s="92"/>
      <c r="F65" s="123" t="str">
        <f t="shared" si="1"/>
        <v>-</v>
      </c>
    </row>
    <row r="66" spans="1:6" s="3" customFormat="1">
      <c r="A66" s="130" t="s">
        <v>241</v>
      </c>
      <c r="B66" s="103" t="s">
        <v>2213</v>
      </c>
      <c r="C66" s="282">
        <v>55</v>
      </c>
      <c r="D66" s="92"/>
      <c r="E66" s="92"/>
      <c r="F66" s="123" t="str">
        <f t="shared" si="1"/>
        <v>-</v>
      </c>
    </row>
    <row r="67" spans="1:6" s="3" customFormat="1">
      <c r="A67" s="130" t="s">
        <v>61</v>
      </c>
      <c r="B67" s="103" t="s">
        <v>1448</v>
      </c>
      <c r="C67" s="282">
        <v>56</v>
      </c>
      <c r="D67" s="92"/>
      <c r="E67" s="92"/>
      <c r="F67" s="123" t="str">
        <f t="shared" si="1"/>
        <v>-</v>
      </c>
    </row>
    <row r="68" spans="1:6" s="3" customFormat="1">
      <c r="A68" s="130" t="s">
        <v>62</v>
      </c>
      <c r="B68" s="103" t="s">
        <v>2199</v>
      </c>
      <c r="C68" s="282">
        <v>57</v>
      </c>
      <c r="D68" s="95">
        <f>SUM(D69:D72)</f>
        <v>0</v>
      </c>
      <c r="E68" s="95">
        <f>SUM(E69:E72)</f>
        <v>0</v>
      </c>
      <c r="F68" s="123" t="str">
        <f t="shared" si="1"/>
        <v>-</v>
      </c>
    </row>
    <row r="69" spans="1:6" s="3" customFormat="1">
      <c r="A69" s="130" t="s">
        <v>242</v>
      </c>
      <c r="B69" s="103" t="s">
        <v>2639</v>
      </c>
      <c r="C69" s="282">
        <v>58</v>
      </c>
      <c r="D69" s="92"/>
      <c r="E69" s="92"/>
      <c r="F69" s="123" t="str">
        <f t="shared" si="1"/>
        <v>-</v>
      </c>
    </row>
    <row r="70" spans="1:6" s="3" customFormat="1">
      <c r="A70" s="130" t="s">
        <v>243</v>
      </c>
      <c r="B70" s="103" t="s">
        <v>1781</v>
      </c>
      <c r="C70" s="282">
        <v>59</v>
      </c>
      <c r="D70" s="92"/>
      <c r="E70" s="92"/>
      <c r="F70" s="123" t="str">
        <f t="shared" si="1"/>
        <v>-</v>
      </c>
    </row>
    <row r="71" spans="1:6" s="3" customFormat="1">
      <c r="A71" s="130" t="s">
        <v>244</v>
      </c>
      <c r="B71" s="103" t="s">
        <v>1040</v>
      </c>
      <c r="C71" s="282">
        <v>60</v>
      </c>
      <c r="D71" s="92"/>
      <c r="E71" s="92"/>
      <c r="F71" s="123" t="str">
        <f t="shared" si="1"/>
        <v>-</v>
      </c>
    </row>
    <row r="72" spans="1:6" s="3" customFormat="1">
      <c r="A72" s="130" t="s">
        <v>245</v>
      </c>
      <c r="B72" s="103" t="s">
        <v>2802</v>
      </c>
      <c r="C72" s="282">
        <v>61</v>
      </c>
      <c r="D72" s="92"/>
      <c r="E72" s="92"/>
      <c r="F72" s="123" t="str">
        <f t="shared" si="1"/>
        <v>-</v>
      </c>
    </row>
    <row r="73" spans="1:6" s="3" customFormat="1">
      <c r="A73" s="130" t="s">
        <v>63</v>
      </c>
      <c r="B73" s="103" t="s">
        <v>3545</v>
      </c>
      <c r="C73" s="282">
        <v>62</v>
      </c>
      <c r="D73" s="95">
        <f>SUM(D74:D80)</f>
        <v>0</v>
      </c>
      <c r="E73" s="95">
        <f>SUM(E74:E80)</f>
        <v>0</v>
      </c>
      <c r="F73" s="123" t="str">
        <f t="shared" si="1"/>
        <v>-</v>
      </c>
    </row>
    <row r="74" spans="1:6" s="3" customFormat="1">
      <c r="A74" s="130" t="s">
        <v>246</v>
      </c>
      <c r="B74" s="103" t="s">
        <v>3747</v>
      </c>
      <c r="C74" s="282">
        <v>63</v>
      </c>
      <c r="D74" s="92"/>
      <c r="E74" s="92"/>
      <c r="F74" s="123" t="str">
        <f t="shared" si="1"/>
        <v>-</v>
      </c>
    </row>
    <row r="75" spans="1:6" s="3" customFormat="1">
      <c r="A75" s="130" t="s">
        <v>247</v>
      </c>
      <c r="B75" s="103" t="s">
        <v>3643</v>
      </c>
      <c r="C75" s="282">
        <v>64</v>
      </c>
      <c r="D75" s="92"/>
      <c r="E75" s="92"/>
      <c r="F75" s="123" t="str">
        <f t="shared" si="1"/>
        <v>-</v>
      </c>
    </row>
    <row r="76" spans="1:6" s="3" customFormat="1">
      <c r="A76" s="130" t="s">
        <v>248</v>
      </c>
      <c r="B76" s="103" t="s">
        <v>3067</v>
      </c>
      <c r="C76" s="282">
        <v>65</v>
      </c>
      <c r="D76" s="92"/>
      <c r="E76" s="92"/>
      <c r="F76" s="123" t="str">
        <f t="shared" ref="F76:F107" si="2">IF(D76&gt;0,IF(E76/D76&gt;=100,"&gt;&gt;100",E76/D76*100),"-")</f>
        <v>-</v>
      </c>
    </row>
    <row r="77" spans="1:6" s="3" customFormat="1">
      <c r="A77" s="130" t="s">
        <v>249</v>
      </c>
      <c r="B77" s="103" t="s">
        <v>3611</v>
      </c>
      <c r="C77" s="282">
        <v>66</v>
      </c>
      <c r="D77" s="92"/>
      <c r="E77" s="92"/>
      <c r="F77" s="123" t="str">
        <f t="shared" si="2"/>
        <v>-</v>
      </c>
    </row>
    <row r="78" spans="1:6" s="3" customFormat="1">
      <c r="A78" s="130" t="s">
        <v>250</v>
      </c>
      <c r="B78" s="103" t="s">
        <v>2716</v>
      </c>
      <c r="C78" s="282">
        <v>67</v>
      </c>
      <c r="D78" s="92"/>
      <c r="E78" s="92"/>
      <c r="F78" s="123" t="str">
        <f t="shared" si="2"/>
        <v>-</v>
      </c>
    </row>
    <row r="79" spans="1:6" s="3" customFormat="1">
      <c r="A79" s="130" t="s">
        <v>251</v>
      </c>
      <c r="B79" s="103" t="s">
        <v>2890</v>
      </c>
      <c r="C79" s="282">
        <v>68</v>
      </c>
      <c r="D79" s="92"/>
      <c r="E79" s="92"/>
      <c r="F79" s="123" t="str">
        <f t="shared" si="2"/>
        <v>-</v>
      </c>
    </row>
    <row r="80" spans="1:6" s="3" customFormat="1">
      <c r="A80" s="130" t="s">
        <v>252</v>
      </c>
      <c r="B80" s="103" t="s">
        <v>3069</v>
      </c>
      <c r="C80" s="282">
        <v>69</v>
      </c>
      <c r="D80" s="92"/>
      <c r="E80" s="92"/>
      <c r="F80" s="123" t="str">
        <f t="shared" si="2"/>
        <v>-</v>
      </c>
    </row>
    <row r="81" spans="1:6" s="3" customFormat="1">
      <c r="A81" s="130" t="s">
        <v>64</v>
      </c>
      <c r="B81" s="103" t="s">
        <v>2462</v>
      </c>
      <c r="C81" s="282">
        <v>70</v>
      </c>
      <c r="D81" s="92"/>
      <c r="E81" s="92"/>
      <c r="F81" s="123" t="str">
        <f t="shared" si="2"/>
        <v>-</v>
      </c>
    </row>
    <row r="82" spans="1:6" s="3" customFormat="1">
      <c r="A82" s="130" t="s">
        <v>9</v>
      </c>
      <c r="B82" s="103" t="s">
        <v>2826</v>
      </c>
      <c r="C82" s="282">
        <v>71</v>
      </c>
      <c r="D82" s="95">
        <f>SUM(D83:D88)</f>
        <v>0</v>
      </c>
      <c r="E82" s="95">
        <f>SUM(E83:E88)</f>
        <v>0</v>
      </c>
      <c r="F82" s="123" t="str">
        <f t="shared" si="2"/>
        <v>-</v>
      </c>
    </row>
    <row r="83" spans="1:6" s="3" customFormat="1">
      <c r="A83" s="130" t="s">
        <v>65</v>
      </c>
      <c r="B83" s="103" t="s">
        <v>1855</v>
      </c>
      <c r="C83" s="282">
        <v>72</v>
      </c>
      <c r="D83" s="92"/>
      <c r="E83" s="92"/>
      <c r="F83" s="123" t="str">
        <f t="shared" si="2"/>
        <v>-</v>
      </c>
    </row>
    <row r="84" spans="1:6" s="3" customFormat="1">
      <c r="A84" s="130" t="s">
        <v>66</v>
      </c>
      <c r="B84" s="103" t="s">
        <v>2028</v>
      </c>
      <c r="C84" s="282">
        <v>73</v>
      </c>
      <c r="D84" s="92"/>
      <c r="E84" s="92"/>
      <c r="F84" s="123" t="str">
        <f t="shared" si="2"/>
        <v>-</v>
      </c>
    </row>
    <row r="85" spans="1:6" s="3" customFormat="1">
      <c r="A85" s="130" t="s">
        <v>67</v>
      </c>
      <c r="B85" s="103" t="s">
        <v>2419</v>
      </c>
      <c r="C85" s="282">
        <v>74</v>
      </c>
      <c r="D85" s="92"/>
      <c r="E85" s="92"/>
      <c r="F85" s="123" t="str">
        <f t="shared" si="2"/>
        <v>-</v>
      </c>
    </row>
    <row r="86" spans="1:6" s="3" customFormat="1">
      <c r="A86" s="130" t="s">
        <v>68</v>
      </c>
      <c r="B86" s="103" t="s">
        <v>2911</v>
      </c>
      <c r="C86" s="282">
        <v>75</v>
      </c>
      <c r="D86" s="92"/>
      <c r="E86" s="92"/>
      <c r="F86" s="123" t="str">
        <f t="shared" si="2"/>
        <v>-</v>
      </c>
    </row>
    <row r="87" spans="1:6" s="3" customFormat="1">
      <c r="A87" s="130" t="s">
        <v>69</v>
      </c>
      <c r="B87" s="103" t="s">
        <v>2987</v>
      </c>
      <c r="C87" s="282">
        <v>76</v>
      </c>
      <c r="D87" s="92"/>
      <c r="E87" s="92"/>
      <c r="F87" s="123" t="str">
        <f t="shared" si="2"/>
        <v>-</v>
      </c>
    </row>
    <row r="88" spans="1:6" s="3" customFormat="1">
      <c r="A88" s="130" t="s">
        <v>70</v>
      </c>
      <c r="B88" s="103" t="s">
        <v>3582</v>
      </c>
      <c r="C88" s="282">
        <v>77</v>
      </c>
      <c r="D88" s="92"/>
      <c r="E88" s="92"/>
      <c r="F88" s="123" t="str">
        <f t="shared" si="2"/>
        <v>-</v>
      </c>
    </row>
    <row r="89" spans="1:6" s="3" customFormat="1">
      <c r="A89" s="130" t="s">
        <v>10</v>
      </c>
      <c r="B89" s="103" t="s">
        <v>3579</v>
      </c>
      <c r="C89" s="282">
        <v>78</v>
      </c>
      <c r="D89" s="95">
        <f>SUM(D90:D95)</f>
        <v>0</v>
      </c>
      <c r="E89" s="95">
        <f>SUM(E90:E95)</f>
        <v>0</v>
      </c>
      <c r="F89" s="123" t="str">
        <f t="shared" si="2"/>
        <v>-</v>
      </c>
    </row>
    <row r="90" spans="1:6" s="3" customFormat="1">
      <c r="A90" s="130" t="s">
        <v>71</v>
      </c>
      <c r="B90" s="103" t="s">
        <v>1736</v>
      </c>
      <c r="C90" s="282">
        <v>79</v>
      </c>
      <c r="D90" s="92"/>
      <c r="E90" s="92"/>
      <c r="F90" s="123" t="str">
        <f t="shared" si="2"/>
        <v>-</v>
      </c>
    </row>
    <row r="91" spans="1:6" s="3" customFormat="1">
      <c r="A91" s="130" t="s">
        <v>72</v>
      </c>
      <c r="B91" s="103" t="s">
        <v>1717</v>
      </c>
      <c r="C91" s="282">
        <v>80</v>
      </c>
      <c r="D91" s="92"/>
      <c r="E91" s="92"/>
      <c r="F91" s="123" t="str">
        <f t="shared" si="2"/>
        <v>-</v>
      </c>
    </row>
    <row r="92" spans="1:6" s="3" customFormat="1">
      <c r="A92" s="130" t="s">
        <v>73</v>
      </c>
      <c r="B92" s="103" t="s">
        <v>1490</v>
      </c>
      <c r="C92" s="282">
        <v>81</v>
      </c>
      <c r="D92" s="92"/>
      <c r="E92" s="92"/>
      <c r="F92" s="123" t="str">
        <f t="shared" si="2"/>
        <v>-</v>
      </c>
    </row>
    <row r="93" spans="1:6" s="3" customFormat="1">
      <c r="A93" s="130" t="s">
        <v>74</v>
      </c>
      <c r="B93" s="103" t="s">
        <v>2083</v>
      </c>
      <c r="C93" s="282">
        <v>82</v>
      </c>
      <c r="D93" s="92"/>
      <c r="E93" s="92"/>
      <c r="F93" s="123" t="str">
        <f t="shared" si="2"/>
        <v>-</v>
      </c>
    </row>
    <row r="94" spans="1:6" s="3" customFormat="1">
      <c r="A94" s="130" t="s">
        <v>75</v>
      </c>
      <c r="B94" s="103" t="s">
        <v>3516</v>
      </c>
      <c r="C94" s="282">
        <v>83</v>
      </c>
      <c r="D94" s="92"/>
      <c r="E94" s="92"/>
      <c r="F94" s="123" t="str">
        <f t="shared" si="2"/>
        <v>-</v>
      </c>
    </row>
    <row r="95" spans="1:6" s="3" customFormat="1">
      <c r="A95" s="130" t="s">
        <v>76</v>
      </c>
      <c r="B95" s="103" t="s">
        <v>2963</v>
      </c>
      <c r="C95" s="282">
        <v>84</v>
      </c>
      <c r="D95" s="92"/>
      <c r="E95" s="92"/>
      <c r="F95" s="123" t="str">
        <f t="shared" si="2"/>
        <v>-</v>
      </c>
    </row>
    <row r="96" spans="1:6" s="3" customFormat="1">
      <c r="A96" s="130" t="s">
        <v>11</v>
      </c>
      <c r="B96" s="103" t="s">
        <v>2359</v>
      </c>
      <c r="C96" s="282">
        <v>85</v>
      </c>
      <c r="D96" s="95">
        <f>D97+D101+D106+D111+D112+D113</f>
        <v>0</v>
      </c>
      <c r="E96" s="95">
        <f>E97+E101+E106+E111+E112+E113</f>
        <v>0</v>
      </c>
      <c r="F96" s="123" t="str">
        <f t="shared" si="2"/>
        <v>-</v>
      </c>
    </row>
    <row r="97" spans="1:6" s="3" customFormat="1">
      <c r="A97" s="130" t="s">
        <v>77</v>
      </c>
      <c r="B97" s="103" t="s">
        <v>2653</v>
      </c>
      <c r="C97" s="282">
        <v>86</v>
      </c>
      <c r="D97" s="95">
        <f>SUM(D98:D100)</f>
        <v>0</v>
      </c>
      <c r="E97" s="95">
        <f>SUM(E98:E100)</f>
        <v>0</v>
      </c>
      <c r="F97" s="123" t="str">
        <f t="shared" si="2"/>
        <v>-</v>
      </c>
    </row>
    <row r="98" spans="1:6" s="3" customFormat="1">
      <c r="A98" s="130" t="s">
        <v>253</v>
      </c>
      <c r="B98" s="103" t="s">
        <v>1905</v>
      </c>
      <c r="C98" s="282">
        <v>87</v>
      </c>
      <c r="D98" s="92"/>
      <c r="E98" s="92"/>
      <c r="F98" s="123" t="str">
        <f t="shared" si="2"/>
        <v>-</v>
      </c>
    </row>
    <row r="99" spans="1:6" s="3" customFormat="1">
      <c r="A99" s="130" t="s">
        <v>254</v>
      </c>
      <c r="B99" s="103" t="s">
        <v>2000</v>
      </c>
      <c r="C99" s="282">
        <v>88</v>
      </c>
      <c r="D99" s="92"/>
      <c r="E99" s="92"/>
      <c r="F99" s="123" t="str">
        <f t="shared" si="2"/>
        <v>-</v>
      </c>
    </row>
    <row r="100" spans="1:6" s="3" customFormat="1">
      <c r="A100" s="130" t="s">
        <v>255</v>
      </c>
      <c r="B100" s="103" t="s">
        <v>2008</v>
      </c>
      <c r="C100" s="282">
        <v>89</v>
      </c>
      <c r="D100" s="92"/>
      <c r="E100" s="92"/>
      <c r="F100" s="123" t="str">
        <f t="shared" si="2"/>
        <v>-</v>
      </c>
    </row>
    <row r="101" spans="1:6" s="3" customFormat="1">
      <c r="A101" s="130" t="s">
        <v>78</v>
      </c>
      <c r="B101" s="103" t="s">
        <v>3224</v>
      </c>
      <c r="C101" s="282">
        <v>90</v>
      </c>
      <c r="D101" s="95">
        <f>SUM(D102:D105)</f>
        <v>0</v>
      </c>
      <c r="E101" s="95">
        <f>SUM(E102:E105)</f>
        <v>0</v>
      </c>
      <c r="F101" s="123" t="str">
        <f t="shared" si="2"/>
        <v>-</v>
      </c>
    </row>
    <row r="102" spans="1:6" s="3" customFormat="1">
      <c r="A102" s="130" t="s">
        <v>256</v>
      </c>
      <c r="B102" s="103" t="s">
        <v>2453</v>
      </c>
      <c r="C102" s="282">
        <v>91</v>
      </c>
      <c r="D102" s="92"/>
      <c r="E102" s="92"/>
      <c r="F102" s="123" t="str">
        <f t="shared" si="2"/>
        <v>-</v>
      </c>
    </row>
    <row r="103" spans="1:6" s="3" customFormat="1">
      <c r="A103" s="130" t="s">
        <v>257</v>
      </c>
      <c r="B103" s="103" t="s">
        <v>2850</v>
      </c>
      <c r="C103" s="282">
        <v>92</v>
      </c>
      <c r="D103" s="92"/>
      <c r="E103" s="92"/>
      <c r="F103" s="123" t="str">
        <f t="shared" si="2"/>
        <v>-</v>
      </c>
    </row>
    <row r="104" spans="1:6" s="3" customFormat="1">
      <c r="A104" s="130" t="s">
        <v>258</v>
      </c>
      <c r="B104" s="103" t="s">
        <v>1630</v>
      </c>
      <c r="C104" s="282">
        <v>93</v>
      </c>
      <c r="D104" s="92"/>
      <c r="E104" s="92"/>
      <c r="F104" s="123" t="str">
        <f t="shared" si="2"/>
        <v>-</v>
      </c>
    </row>
    <row r="105" spans="1:6" s="3" customFormat="1">
      <c r="A105" s="130" t="s">
        <v>259</v>
      </c>
      <c r="B105" s="103" t="s">
        <v>1914</v>
      </c>
      <c r="C105" s="282">
        <v>94</v>
      </c>
      <c r="D105" s="92"/>
      <c r="E105" s="92"/>
      <c r="F105" s="123" t="str">
        <f t="shared" si="2"/>
        <v>-</v>
      </c>
    </row>
    <row r="106" spans="1:6" s="3" customFormat="1">
      <c r="A106" s="130" t="s">
        <v>79</v>
      </c>
      <c r="B106" s="103" t="s">
        <v>2817</v>
      </c>
      <c r="C106" s="282">
        <v>95</v>
      </c>
      <c r="D106" s="95">
        <f>SUM(D107:D110)</f>
        <v>0</v>
      </c>
      <c r="E106" s="95">
        <f>SUM(E107:E110)</f>
        <v>0</v>
      </c>
      <c r="F106" s="123" t="str">
        <f t="shared" si="2"/>
        <v>-</v>
      </c>
    </row>
    <row r="107" spans="1:6" s="3" customFormat="1">
      <c r="A107" s="130" t="s">
        <v>260</v>
      </c>
      <c r="B107" s="103" t="s">
        <v>2374</v>
      </c>
      <c r="C107" s="282">
        <v>96</v>
      </c>
      <c r="D107" s="92"/>
      <c r="E107" s="92"/>
      <c r="F107" s="123" t="str">
        <f t="shared" si="2"/>
        <v>-</v>
      </c>
    </row>
    <row r="108" spans="1:6" s="3" customFormat="1">
      <c r="A108" s="130" t="s">
        <v>261</v>
      </c>
      <c r="B108" s="103" t="s">
        <v>2800</v>
      </c>
      <c r="C108" s="282">
        <v>97</v>
      </c>
      <c r="D108" s="92"/>
      <c r="E108" s="92"/>
      <c r="F108" s="123" t="str">
        <f t="shared" ref="F108:F139" si="3">IF(D108&gt;0,IF(E108/D108&gt;=100,"&gt;&gt;100",E108/D108*100),"-")</f>
        <v>-</v>
      </c>
    </row>
    <row r="109" spans="1:6" s="3" customFormat="1">
      <c r="A109" s="130" t="s">
        <v>262</v>
      </c>
      <c r="B109" s="103" t="s">
        <v>3388</v>
      </c>
      <c r="C109" s="282">
        <v>98</v>
      </c>
      <c r="D109" s="92"/>
      <c r="E109" s="92"/>
      <c r="F109" s="123" t="str">
        <f t="shared" si="3"/>
        <v>-</v>
      </c>
    </row>
    <row r="110" spans="1:6" s="3" customFormat="1">
      <c r="A110" s="130" t="s">
        <v>263</v>
      </c>
      <c r="B110" s="103" t="s">
        <v>2216</v>
      </c>
      <c r="C110" s="282">
        <v>99</v>
      </c>
      <c r="D110" s="92"/>
      <c r="E110" s="92"/>
      <c r="F110" s="123" t="str">
        <f t="shared" si="3"/>
        <v>-</v>
      </c>
    </row>
    <row r="111" spans="1:6" s="3" customFormat="1">
      <c r="A111" s="130" t="s">
        <v>80</v>
      </c>
      <c r="B111" s="103" t="s">
        <v>2495</v>
      </c>
      <c r="C111" s="282">
        <v>100</v>
      </c>
      <c r="D111" s="92"/>
      <c r="E111" s="92"/>
      <c r="F111" s="123" t="str">
        <f t="shared" si="3"/>
        <v>-</v>
      </c>
    </row>
    <row r="112" spans="1:6" s="3" customFormat="1">
      <c r="A112" s="130" t="s">
        <v>81</v>
      </c>
      <c r="B112" s="103" t="s">
        <v>2788</v>
      </c>
      <c r="C112" s="282">
        <v>101</v>
      </c>
      <c r="D112" s="92"/>
      <c r="E112" s="92"/>
      <c r="F112" s="123" t="str">
        <f t="shared" si="3"/>
        <v>-</v>
      </c>
    </row>
    <row r="113" spans="1:6" s="3" customFormat="1">
      <c r="A113" s="130" t="s">
        <v>82</v>
      </c>
      <c r="B113" s="103" t="s">
        <v>2632</v>
      </c>
      <c r="C113" s="282">
        <v>102</v>
      </c>
      <c r="D113" s="92"/>
      <c r="E113" s="92"/>
      <c r="F113" s="123" t="str">
        <f t="shared" si="3"/>
        <v>-</v>
      </c>
    </row>
    <row r="114" spans="1:6" s="3" customFormat="1">
      <c r="A114" s="130" t="s">
        <v>12</v>
      </c>
      <c r="B114" s="103" t="s">
        <v>2524</v>
      </c>
      <c r="C114" s="282">
        <v>103</v>
      </c>
      <c r="D114" s="95">
        <f>SUM(D115:D120)</f>
        <v>0</v>
      </c>
      <c r="E114" s="95">
        <f>SUM(E115:E120)</f>
        <v>0</v>
      </c>
      <c r="F114" s="123" t="str">
        <f t="shared" si="3"/>
        <v>-</v>
      </c>
    </row>
    <row r="115" spans="1:6" s="3" customFormat="1">
      <c r="A115" s="130" t="s">
        <v>83</v>
      </c>
      <c r="B115" s="103" t="s">
        <v>2611</v>
      </c>
      <c r="C115" s="282">
        <v>104</v>
      </c>
      <c r="D115" s="92"/>
      <c r="E115" s="92"/>
      <c r="F115" s="123" t="str">
        <f t="shared" si="3"/>
        <v>-</v>
      </c>
    </row>
    <row r="116" spans="1:6" s="3" customFormat="1">
      <c r="A116" s="130" t="s">
        <v>84</v>
      </c>
      <c r="B116" s="103" t="s">
        <v>2021</v>
      </c>
      <c r="C116" s="282">
        <v>105</v>
      </c>
      <c r="D116" s="92"/>
      <c r="E116" s="92"/>
      <c r="F116" s="123" t="str">
        <f t="shared" si="3"/>
        <v>-</v>
      </c>
    </row>
    <row r="117" spans="1:6" s="3" customFormat="1">
      <c r="A117" s="130" t="s">
        <v>85</v>
      </c>
      <c r="B117" s="103" t="s">
        <v>2725</v>
      </c>
      <c r="C117" s="282">
        <v>106</v>
      </c>
      <c r="D117" s="92"/>
      <c r="E117" s="92"/>
      <c r="F117" s="123" t="str">
        <f t="shared" si="3"/>
        <v>-</v>
      </c>
    </row>
    <row r="118" spans="1:6" s="3" customFormat="1">
      <c r="A118" s="130" t="s">
        <v>86</v>
      </c>
      <c r="B118" s="103" t="s">
        <v>2904</v>
      </c>
      <c r="C118" s="282">
        <v>107</v>
      </c>
      <c r="D118" s="92"/>
      <c r="E118" s="92"/>
      <c r="F118" s="123" t="str">
        <f t="shared" si="3"/>
        <v>-</v>
      </c>
    </row>
    <row r="119" spans="1:6" s="3" customFormat="1">
      <c r="A119" s="130" t="s">
        <v>87</v>
      </c>
      <c r="B119" s="103" t="s">
        <v>3432</v>
      </c>
      <c r="C119" s="282">
        <v>108</v>
      </c>
      <c r="D119" s="92"/>
      <c r="E119" s="92"/>
      <c r="F119" s="123" t="str">
        <f t="shared" si="3"/>
        <v>-</v>
      </c>
    </row>
    <row r="120" spans="1:6" s="3" customFormat="1">
      <c r="A120" s="130" t="s">
        <v>88</v>
      </c>
      <c r="B120" s="103" t="s">
        <v>2879</v>
      </c>
      <c r="C120" s="282">
        <v>109</v>
      </c>
      <c r="D120" s="92"/>
      <c r="E120" s="92"/>
      <c r="F120" s="123" t="str">
        <f t="shared" si="3"/>
        <v>-</v>
      </c>
    </row>
    <row r="121" spans="1:6" s="3" customFormat="1">
      <c r="A121" s="130" t="s">
        <v>13</v>
      </c>
      <c r="B121" s="103" t="s">
        <v>2465</v>
      </c>
      <c r="C121" s="282">
        <v>110</v>
      </c>
      <c r="D121" s="95">
        <f>D122+D125+D128+D129+SUM(D132:D135)</f>
        <v>0</v>
      </c>
      <c r="E121" s="95">
        <f>E122+E125+E128+E129+SUM(E132:E135)</f>
        <v>0</v>
      </c>
      <c r="F121" s="123" t="str">
        <f t="shared" si="3"/>
        <v>-</v>
      </c>
    </row>
    <row r="122" spans="1:6" s="3" customFormat="1">
      <c r="A122" s="130" t="s">
        <v>89</v>
      </c>
      <c r="B122" s="103" t="s">
        <v>3297</v>
      </c>
      <c r="C122" s="282">
        <v>111</v>
      </c>
      <c r="D122" s="95">
        <f>SUM(D123:D124)</f>
        <v>0</v>
      </c>
      <c r="E122" s="95">
        <f>SUM(E123:E124)</f>
        <v>0</v>
      </c>
      <c r="F122" s="123" t="str">
        <f t="shared" si="3"/>
        <v>-</v>
      </c>
    </row>
    <row r="123" spans="1:6" s="3" customFormat="1">
      <c r="A123" s="130" t="s">
        <v>264</v>
      </c>
      <c r="B123" s="103" t="s">
        <v>2492</v>
      </c>
      <c r="C123" s="282">
        <v>112</v>
      </c>
      <c r="D123" s="92"/>
      <c r="E123" s="92"/>
      <c r="F123" s="123" t="str">
        <f t="shared" si="3"/>
        <v>-</v>
      </c>
    </row>
    <row r="124" spans="1:6" s="3" customFormat="1">
      <c r="A124" s="130" t="s">
        <v>265</v>
      </c>
      <c r="B124" s="103" t="s">
        <v>1817</v>
      </c>
      <c r="C124" s="282">
        <v>113</v>
      </c>
      <c r="D124" s="92"/>
      <c r="E124" s="92"/>
      <c r="F124" s="123" t="str">
        <f t="shared" si="3"/>
        <v>-</v>
      </c>
    </row>
    <row r="125" spans="1:6" s="3" customFormat="1">
      <c r="A125" s="130" t="s">
        <v>90</v>
      </c>
      <c r="B125" s="103" t="s">
        <v>3081</v>
      </c>
      <c r="C125" s="282">
        <v>114</v>
      </c>
      <c r="D125" s="95">
        <f>SUM(D126:D127)</f>
        <v>0</v>
      </c>
      <c r="E125" s="95">
        <f>SUM(E126:E127)</f>
        <v>0</v>
      </c>
      <c r="F125" s="123" t="str">
        <f t="shared" si="3"/>
        <v>-</v>
      </c>
    </row>
    <row r="126" spans="1:6" s="3" customFormat="1">
      <c r="A126" s="130" t="s">
        <v>266</v>
      </c>
      <c r="B126" s="103" t="s">
        <v>2790</v>
      </c>
      <c r="C126" s="282">
        <v>115</v>
      </c>
      <c r="D126" s="92"/>
      <c r="E126" s="92"/>
      <c r="F126" s="123" t="str">
        <f t="shared" si="3"/>
        <v>-</v>
      </c>
    </row>
    <row r="127" spans="1:6" s="3" customFormat="1">
      <c r="A127" s="130" t="s">
        <v>267</v>
      </c>
      <c r="B127" s="103" t="s">
        <v>2801</v>
      </c>
      <c r="C127" s="282">
        <v>116</v>
      </c>
      <c r="D127" s="92"/>
      <c r="E127" s="92"/>
      <c r="F127" s="123" t="str">
        <f t="shared" si="3"/>
        <v>-</v>
      </c>
    </row>
    <row r="128" spans="1:6" s="3" customFormat="1">
      <c r="A128" s="130" t="s">
        <v>91</v>
      </c>
      <c r="B128" s="103" t="s">
        <v>3345</v>
      </c>
      <c r="C128" s="282">
        <v>117</v>
      </c>
      <c r="D128" s="92"/>
      <c r="E128" s="92"/>
      <c r="F128" s="123" t="str">
        <f t="shared" si="3"/>
        <v>-</v>
      </c>
    </row>
    <row r="129" spans="1:6" s="3" customFormat="1">
      <c r="A129" s="130" t="s">
        <v>92</v>
      </c>
      <c r="B129" s="103" t="s">
        <v>2104</v>
      </c>
      <c r="C129" s="282">
        <v>118</v>
      </c>
      <c r="D129" s="95">
        <f>SUM(D130:D131)</f>
        <v>0</v>
      </c>
      <c r="E129" s="95">
        <f>SUM(E130:E131)</f>
        <v>0</v>
      </c>
      <c r="F129" s="123" t="str">
        <f t="shared" si="3"/>
        <v>-</v>
      </c>
    </row>
    <row r="130" spans="1:6" s="3" customFormat="1">
      <c r="A130" s="130" t="s">
        <v>268</v>
      </c>
      <c r="B130" s="103" t="s">
        <v>2067</v>
      </c>
      <c r="C130" s="282">
        <v>119</v>
      </c>
      <c r="D130" s="92"/>
      <c r="E130" s="92"/>
      <c r="F130" s="123" t="str">
        <f t="shared" si="3"/>
        <v>-</v>
      </c>
    </row>
    <row r="131" spans="1:6" s="3" customFormat="1">
      <c r="A131" s="130" t="s">
        <v>269</v>
      </c>
      <c r="B131" s="103" t="s">
        <v>2091</v>
      </c>
      <c r="C131" s="282">
        <v>120</v>
      </c>
      <c r="D131" s="92"/>
      <c r="E131" s="92"/>
      <c r="F131" s="123" t="str">
        <f t="shared" si="3"/>
        <v>-</v>
      </c>
    </row>
    <row r="132" spans="1:6" s="3" customFormat="1">
      <c r="A132" s="130" t="s">
        <v>93</v>
      </c>
      <c r="B132" s="103" t="s">
        <v>3341</v>
      </c>
      <c r="C132" s="282">
        <v>121</v>
      </c>
      <c r="D132" s="92"/>
      <c r="E132" s="92"/>
      <c r="F132" s="123" t="str">
        <f t="shared" si="3"/>
        <v>-</v>
      </c>
    </row>
    <row r="133" spans="1:6" s="3" customFormat="1">
      <c r="A133" s="130" t="s">
        <v>94</v>
      </c>
      <c r="B133" s="103" t="s">
        <v>2027</v>
      </c>
      <c r="C133" s="282">
        <v>122</v>
      </c>
      <c r="D133" s="92"/>
      <c r="E133" s="92"/>
      <c r="F133" s="123" t="str">
        <f t="shared" si="3"/>
        <v>-</v>
      </c>
    </row>
    <row r="134" spans="1:6" s="3" customFormat="1">
      <c r="A134" s="130" t="s">
        <v>95</v>
      </c>
      <c r="B134" s="103" t="s">
        <v>2841</v>
      </c>
      <c r="C134" s="282">
        <v>123</v>
      </c>
      <c r="D134" s="92"/>
      <c r="E134" s="92"/>
      <c r="F134" s="123" t="str">
        <f t="shared" si="3"/>
        <v>-</v>
      </c>
    </row>
    <row r="135" spans="1:6" s="3" customFormat="1">
      <c r="A135" s="130" t="s">
        <v>96</v>
      </c>
      <c r="B135" s="103" t="s">
        <v>2488</v>
      </c>
      <c r="C135" s="282">
        <v>124</v>
      </c>
      <c r="D135" s="92"/>
      <c r="E135" s="92"/>
      <c r="F135" s="123" t="str">
        <f t="shared" si="3"/>
        <v>-</v>
      </c>
    </row>
    <row r="136" spans="1:6" s="3" customFormat="1">
      <c r="A136" s="130" t="s">
        <v>14</v>
      </c>
      <c r="B136" s="103" t="s">
        <v>3006</v>
      </c>
      <c r="C136" s="282">
        <v>125</v>
      </c>
      <c r="D136" s="95">
        <f>D137+D140+SUM(D141:D147)</f>
        <v>14966461</v>
      </c>
      <c r="E136" s="95">
        <f>E137+E140+SUM(E141:E147)</f>
        <v>15064515</v>
      </c>
      <c r="F136" s="123">
        <f t="shared" si="3"/>
        <v>100.65515822344373</v>
      </c>
    </row>
    <row r="137" spans="1:6" s="3" customFormat="1">
      <c r="A137" s="130" t="s">
        <v>97</v>
      </c>
      <c r="B137" s="103" t="s">
        <v>2191</v>
      </c>
      <c r="C137" s="282">
        <v>126</v>
      </c>
      <c r="D137" s="95">
        <f>SUM(D138:D139)</f>
        <v>0</v>
      </c>
      <c r="E137" s="95">
        <f>SUM(E138:E139)</f>
        <v>0</v>
      </c>
      <c r="F137" s="123" t="str">
        <f t="shared" si="3"/>
        <v>-</v>
      </c>
    </row>
    <row r="138" spans="1:6" s="3" customFormat="1">
      <c r="A138" s="130" t="s">
        <v>270</v>
      </c>
      <c r="B138" s="103" t="s">
        <v>772</v>
      </c>
      <c r="C138" s="282">
        <v>127</v>
      </c>
      <c r="D138" s="92"/>
      <c r="E138" s="92"/>
      <c r="F138" s="123" t="str">
        <f t="shared" si="3"/>
        <v>-</v>
      </c>
    </row>
    <row r="139" spans="1:6" s="3" customFormat="1">
      <c r="A139" s="130" t="s">
        <v>271</v>
      </c>
      <c r="B139" s="103" t="s">
        <v>1369</v>
      </c>
      <c r="C139" s="282">
        <v>128</v>
      </c>
      <c r="D139" s="92"/>
      <c r="E139" s="92"/>
      <c r="F139" s="123" t="str">
        <f t="shared" si="3"/>
        <v>-</v>
      </c>
    </row>
    <row r="140" spans="1:6" s="3" customFormat="1">
      <c r="A140" s="130" t="s">
        <v>98</v>
      </c>
      <c r="B140" s="103" t="s">
        <v>1030</v>
      </c>
      <c r="C140" s="282">
        <v>129</v>
      </c>
      <c r="D140" s="92">
        <v>14966461</v>
      </c>
      <c r="E140" s="92">
        <v>15064515</v>
      </c>
      <c r="F140" s="123">
        <f t="shared" ref="F140:F148" si="4">IF(D140&gt;0,IF(E140/D140&gt;=100,"&gt;&gt;100",E140/D140*100),"-")</f>
        <v>100.65515822344373</v>
      </c>
    </row>
    <row r="141" spans="1:6" s="3" customFormat="1">
      <c r="A141" s="130" t="s">
        <v>99</v>
      </c>
      <c r="B141" s="103" t="s">
        <v>1338</v>
      </c>
      <c r="C141" s="282">
        <v>130</v>
      </c>
      <c r="D141" s="92"/>
      <c r="E141" s="92"/>
      <c r="F141" s="123" t="str">
        <f t="shared" si="4"/>
        <v>-</v>
      </c>
    </row>
    <row r="142" spans="1:6" s="3" customFormat="1">
      <c r="A142" s="130" t="s">
        <v>100</v>
      </c>
      <c r="B142" s="103" t="s">
        <v>1602</v>
      </c>
      <c r="C142" s="282">
        <v>131</v>
      </c>
      <c r="D142" s="92"/>
      <c r="E142" s="92"/>
      <c r="F142" s="123" t="str">
        <f t="shared" si="4"/>
        <v>-</v>
      </c>
    </row>
    <row r="143" spans="1:6" s="3" customFormat="1">
      <c r="A143" s="130" t="s">
        <v>101</v>
      </c>
      <c r="B143" s="103" t="s">
        <v>1487</v>
      </c>
      <c r="C143" s="282">
        <v>132</v>
      </c>
      <c r="D143" s="92"/>
      <c r="E143" s="92"/>
      <c r="F143" s="123" t="str">
        <f t="shared" si="4"/>
        <v>-</v>
      </c>
    </row>
    <row r="144" spans="1:6" s="3" customFormat="1">
      <c r="A144" s="130" t="s">
        <v>102</v>
      </c>
      <c r="B144" s="103" t="s">
        <v>1339</v>
      </c>
      <c r="C144" s="282">
        <v>133</v>
      </c>
      <c r="D144" s="92"/>
      <c r="E144" s="92"/>
      <c r="F144" s="123" t="str">
        <f t="shared" si="4"/>
        <v>-</v>
      </c>
    </row>
    <row r="145" spans="1:7" s="3" customFormat="1">
      <c r="A145" s="130" t="s">
        <v>103</v>
      </c>
      <c r="B145" s="102" t="s">
        <v>3853</v>
      </c>
      <c r="C145" s="282">
        <v>134</v>
      </c>
      <c r="D145" s="92"/>
      <c r="E145" s="92"/>
      <c r="F145" s="123" t="str">
        <f t="shared" si="4"/>
        <v>-</v>
      </c>
    </row>
    <row r="146" spans="1:7" s="3" customFormat="1">
      <c r="A146" s="130" t="s">
        <v>104</v>
      </c>
      <c r="B146" s="103" t="s">
        <v>3031</v>
      </c>
      <c r="C146" s="282">
        <v>135</v>
      </c>
      <c r="D146" s="92"/>
      <c r="E146" s="92"/>
      <c r="F146" s="123" t="str">
        <f t="shared" si="4"/>
        <v>-</v>
      </c>
    </row>
    <row r="147" spans="1:7" s="3" customFormat="1">
      <c r="A147" s="130" t="s">
        <v>105</v>
      </c>
      <c r="B147" s="103" t="s">
        <v>3494</v>
      </c>
      <c r="C147" s="282">
        <v>136</v>
      </c>
      <c r="D147" s="92"/>
      <c r="E147" s="92"/>
      <c r="F147" s="123" t="str">
        <f t="shared" si="4"/>
        <v>-</v>
      </c>
    </row>
    <row r="148" spans="1:7" s="3" customFormat="1">
      <c r="A148" s="290"/>
      <c r="B148" s="104" t="s">
        <v>2778</v>
      </c>
      <c r="C148" s="285">
        <v>137</v>
      </c>
      <c r="D148" s="105">
        <f>D12+D29+D35+D42+D82+D89+D96+D114+D121+D136</f>
        <v>14966461</v>
      </c>
      <c r="E148" s="105">
        <f>E12+E29+E35+E42+E82+E89+E96+E114+E121+E136</f>
        <v>15064515</v>
      </c>
      <c r="F148" s="124">
        <f t="shared" si="4"/>
        <v>100.65515822344373</v>
      </c>
    </row>
    <row r="149" spans="1:7" ht="15" customHeight="1"/>
    <row r="150" spans="1:7" s="271" customFormat="1" ht="25.5" customHeight="1">
      <c r="A150" s="270" t="s">
        <v>2921</v>
      </c>
      <c r="B150" s="270"/>
      <c r="D150" s="417" t="s">
        <v>1958</v>
      </c>
      <c r="E150" s="417"/>
      <c r="F150" s="270"/>
      <c r="G150" s="286"/>
    </row>
    <row r="151" spans="1:7" s="271" customFormat="1" ht="15" customHeight="1">
      <c r="A151" s="270" t="str">
        <f>IF(RefStr!H25&lt;&gt;"", "Osoba za kontaktiranje: " &amp; RefStr!H25,"Osoba za kontaktiranje: _________________________________________")</f>
        <v>Osoba za kontaktiranje: Filipović Marija</v>
      </c>
      <c r="B151" s="270"/>
      <c r="D151" s="272"/>
      <c r="E151" s="272"/>
      <c r="F151" s="270"/>
      <c r="G151" s="286"/>
    </row>
    <row r="152" spans="1:7" s="271" customFormat="1" ht="15" customHeight="1">
      <c r="A152" s="270" t="str">
        <f>IF(RefStr!H27="","Telefon za kontakt: _________________","Telefon za kontakt: " &amp; RefStr!H27)</f>
        <v>Telefon za kontakt: +38535212800</v>
      </c>
      <c r="B152" s="270"/>
      <c r="E152" s="270"/>
      <c r="F152" s="270"/>
      <c r="G152" s="286"/>
    </row>
    <row r="153" spans="1:7" s="271" customFormat="1" ht="15" customHeight="1">
      <c r="A153" s="270" t="str">
        <f>IF(RefStr!H33="","Odgovorna osoba: _____________________________","Odgovorna osoba: " &amp; RefStr!H33)</f>
        <v>Odgovorna osoba: Filipović Marija</v>
      </c>
      <c r="B153" s="270"/>
      <c r="C153" s="270"/>
      <c r="F153" s="270"/>
      <c r="G153" s="286"/>
    </row>
    <row r="154" spans="1:7" s="271" customFormat="1" ht="5.0999999999999996" customHeight="1">
      <c r="A154" s="270"/>
      <c r="B154" s="270"/>
      <c r="C154" s="270"/>
      <c r="E154" s="270"/>
      <c r="F154" s="270"/>
      <c r="G154" s="286"/>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3" stopIfTrue="1" operator="notEqual">
      <formula>ROUND(D14,0)</formula>
    </cfRule>
    <cfRule type="cellIs" dxfId="11"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62"/>
  <sheetViews>
    <sheetView showGridLines="0" showRowColHeaders="0" workbookViewId="0">
      <pane ySplit="1" topLeftCell="A23" activePane="bottomLeft" state="frozen"/>
      <selection pane="bottomLeft" activeCell="D44" sqref="D44"/>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31" t="s">
        <v>2527</v>
      </c>
      <c r="B1" s="432"/>
      <c r="C1" s="460" t="s">
        <v>2718</v>
      </c>
      <c r="D1" s="460"/>
      <c r="E1" s="460"/>
    </row>
    <row r="2" spans="1:6" s="262" customFormat="1" ht="48" customHeight="1" thickBot="1">
      <c r="A2" s="457" t="s">
        <v>3610</v>
      </c>
      <c r="B2" s="458"/>
      <c r="C2" s="438"/>
      <c r="D2" s="455" t="s">
        <v>2045</v>
      </c>
      <c r="E2" s="456"/>
    </row>
    <row r="3" spans="1:6" ht="30" customHeight="1">
      <c r="A3" s="459" t="str">
        <f>"za razdoblje "&amp;IF(RefStr!K10="","________________",TEXT(RefStr!K10,"d. mmmm yyyy.")&amp;" do "&amp;IF(RefStr!K12="","______________",TEXT(RefStr!K12,"d. mmmm yyyy.")))</f>
        <v>za razdoblje 1. siječanj 2020. do 31. prosinac 2020.</v>
      </c>
      <c r="B3" s="459"/>
      <c r="C3" s="459"/>
    </row>
    <row r="4" spans="1:6" ht="15" customHeight="1">
      <c r="A4" s="36" t="s">
        <v>1233</v>
      </c>
      <c r="B4" s="424" t="str">
        <f>"RKP: "&amp;IF(RefStr!B6&lt;&gt;"",TEXT(INT(VALUE(RefStr!B6)),"00000"),"_____"&amp;",  "&amp;"MB: "&amp;IF(RefStr!B8&lt;&gt;"",TEXT(INT(VALUE(RefStr!B8)),"00000000"),"________")&amp;"  OIB: "&amp;IF(RefStr!K14&lt;&gt;"",RefStr!K14,"___________"))</f>
        <v>RKP: 07823</v>
      </c>
      <c r="C4" s="454"/>
      <c r="D4" s="426">
        <f>SUM(Skriveni!G1430:G1473)</f>
        <v>2501.4989999999998</v>
      </c>
      <c r="E4" s="427"/>
    </row>
    <row r="5" spans="1:6" ht="15" customHeight="1">
      <c r="B5" s="424" t="str">
        <f>"Naziv: "&amp;IF(RefStr!B10&lt;&gt;"",RefStr!B10,"_______________________________________")</f>
        <v>Naziv: DOM ZA STARIJE I NEMOĆNE OSOBE SLAVONSKI BROD</v>
      </c>
      <c r="C5" s="454"/>
      <c r="D5" s="428" t="s">
        <v>1907</v>
      </c>
      <c r="E5" s="428"/>
    </row>
    <row r="6" spans="1:6" ht="15" customHeight="1">
      <c r="A6" s="24"/>
      <c r="B6" s="420" t="str">
        <f xml:space="preserve"> "Razina: " &amp; RefStr!B16 &amp; ", Razdjel: " &amp; TEXT(INT(VALUE(RefStr!B20)), "000")</f>
        <v>Razina: 31, Razdjel: 000</v>
      </c>
      <c r="C6" s="421"/>
      <c r="D6" s="421"/>
      <c r="E6" s="421"/>
      <c r="F6" s="421"/>
    </row>
    <row r="7" spans="1:6" ht="15" customHeight="1">
      <c r="A7" s="24"/>
      <c r="B7" s="420" t="str">
        <f>"Djelatnost: " &amp; RefStr!B18 &amp; " " &amp; RefStr!C18</f>
        <v>Djelatnost: 8730 Djelatnosti socijalne skrbi sa smještajem za starije osobe i osobe s invaliditetom</v>
      </c>
      <c r="C7" s="421"/>
      <c r="D7" s="421"/>
      <c r="E7" s="421"/>
      <c r="F7" s="421"/>
    </row>
    <row r="8" spans="1:6" ht="12.95" customHeight="1"/>
    <row r="9" spans="1:6" ht="12.95" customHeight="1">
      <c r="A9" s="25"/>
      <c r="C9" s="273"/>
      <c r="D9" s="273"/>
    </row>
    <row r="10" spans="1:6" ht="38.25" customHeight="1">
      <c r="A10" s="245" t="s">
        <v>2310</v>
      </c>
      <c r="B10" s="240" t="s">
        <v>658</v>
      </c>
      <c r="C10" s="240" t="s">
        <v>166</v>
      </c>
      <c r="D10" s="274" t="s">
        <v>2072</v>
      </c>
      <c r="E10" s="275" t="s">
        <v>1596</v>
      </c>
    </row>
    <row r="11" spans="1:6" ht="12" customHeight="1">
      <c r="A11" s="246">
        <v>1</v>
      </c>
      <c r="B11" s="241">
        <v>2</v>
      </c>
      <c r="C11" s="241">
        <v>3</v>
      </c>
      <c r="D11" s="241">
        <v>4</v>
      </c>
      <c r="E11" s="276">
        <v>5</v>
      </c>
    </row>
    <row r="12" spans="1:6" s="3" customFormat="1" ht="14.1" customHeight="1">
      <c r="A12" s="277" t="s">
        <v>408</v>
      </c>
      <c r="B12" s="278" t="s">
        <v>2635</v>
      </c>
      <c r="C12" s="279">
        <v>1</v>
      </c>
      <c r="D12" s="94">
        <f>D13+D29</f>
        <v>32487</v>
      </c>
      <c r="E12" s="131">
        <f>E13+E29</f>
        <v>0</v>
      </c>
    </row>
    <row r="13" spans="1:6" s="3" customFormat="1" ht="14.1" customHeight="1">
      <c r="A13" s="280" t="s">
        <v>589</v>
      </c>
      <c r="B13" s="281" t="s">
        <v>2782</v>
      </c>
      <c r="C13" s="282">
        <v>2</v>
      </c>
      <c r="D13" s="95">
        <f>D14+D21</f>
        <v>0</v>
      </c>
      <c r="E13" s="132">
        <f>E14+E21</f>
        <v>0</v>
      </c>
    </row>
    <row r="14" spans="1:6" s="3" customFormat="1" ht="14.1" customHeight="1">
      <c r="A14" s="280" t="s">
        <v>0</v>
      </c>
      <c r="B14" s="281" t="s">
        <v>3058</v>
      </c>
      <c r="C14" s="282">
        <v>3</v>
      </c>
      <c r="D14" s="95">
        <f>SUM(D15:D20)</f>
        <v>0</v>
      </c>
      <c r="E14" s="132">
        <f>SUM(E15:E20)</f>
        <v>0</v>
      </c>
    </row>
    <row r="15" spans="1:6" s="3" customFormat="1" ht="14.1" customHeight="1">
      <c r="A15" s="280" t="s">
        <v>0</v>
      </c>
      <c r="B15" s="281" t="s">
        <v>2145</v>
      </c>
      <c r="C15" s="282">
        <v>4</v>
      </c>
      <c r="D15" s="92"/>
      <c r="E15" s="133"/>
    </row>
    <row r="16" spans="1:6" s="3" customFormat="1" ht="14.1" customHeight="1">
      <c r="A16" s="280" t="s">
        <v>0</v>
      </c>
      <c r="B16" s="281" t="s">
        <v>2099</v>
      </c>
      <c r="C16" s="282">
        <v>5</v>
      </c>
      <c r="D16" s="92"/>
      <c r="E16" s="133"/>
    </row>
    <row r="17" spans="1:5" s="3" customFormat="1" ht="14.1" customHeight="1">
      <c r="A17" s="280" t="s">
        <v>0</v>
      </c>
      <c r="B17" s="281" t="s">
        <v>2543</v>
      </c>
      <c r="C17" s="282">
        <v>6</v>
      </c>
      <c r="D17" s="92"/>
      <c r="E17" s="133"/>
    </row>
    <row r="18" spans="1:5" s="3" customFormat="1" ht="14.1" customHeight="1">
      <c r="A18" s="280" t="s">
        <v>0</v>
      </c>
      <c r="B18" s="281" t="s">
        <v>1576</v>
      </c>
      <c r="C18" s="282">
        <v>7</v>
      </c>
      <c r="D18" s="92"/>
      <c r="E18" s="133"/>
    </row>
    <row r="19" spans="1:5" s="3" customFormat="1" ht="14.1" customHeight="1">
      <c r="A19" s="280" t="s">
        <v>0</v>
      </c>
      <c r="B19" s="281" t="s">
        <v>2434</v>
      </c>
      <c r="C19" s="282">
        <v>8</v>
      </c>
      <c r="D19" s="92"/>
      <c r="E19" s="133"/>
    </row>
    <row r="20" spans="1:5" s="3" customFormat="1" ht="14.1" customHeight="1">
      <c r="A20" s="280" t="s">
        <v>0</v>
      </c>
      <c r="B20" s="281" t="s">
        <v>2150</v>
      </c>
      <c r="C20" s="282">
        <v>9</v>
      </c>
      <c r="D20" s="92"/>
      <c r="E20" s="133"/>
    </row>
    <row r="21" spans="1:5" s="3" customFormat="1" ht="14.1" customHeight="1">
      <c r="A21" s="280" t="s">
        <v>0</v>
      </c>
      <c r="B21" s="281" t="s">
        <v>3018</v>
      </c>
      <c r="C21" s="282">
        <v>10</v>
      </c>
      <c r="D21" s="95">
        <f>SUM(D22:D28)</f>
        <v>0</v>
      </c>
      <c r="E21" s="132">
        <f>SUM(E22:E28)</f>
        <v>0</v>
      </c>
    </row>
    <row r="22" spans="1:5" s="3" customFormat="1" ht="14.1" customHeight="1">
      <c r="A22" s="280" t="s">
        <v>0</v>
      </c>
      <c r="B22" s="281" t="s">
        <v>1946</v>
      </c>
      <c r="C22" s="282">
        <v>11</v>
      </c>
      <c r="D22" s="92"/>
      <c r="E22" s="133"/>
    </row>
    <row r="23" spans="1:5" s="3" customFormat="1" ht="14.1" customHeight="1">
      <c r="A23" s="280" t="s">
        <v>0</v>
      </c>
      <c r="B23" s="281" t="s">
        <v>3930</v>
      </c>
      <c r="C23" s="282">
        <v>12</v>
      </c>
      <c r="D23" s="92"/>
      <c r="E23" s="133"/>
    </row>
    <row r="24" spans="1:5" s="3" customFormat="1" ht="14.1" customHeight="1">
      <c r="A24" s="280" t="s">
        <v>0</v>
      </c>
      <c r="B24" s="281" t="s">
        <v>2724</v>
      </c>
      <c r="C24" s="282">
        <v>13</v>
      </c>
      <c r="D24" s="92"/>
      <c r="E24" s="133"/>
    </row>
    <row r="25" spans="1:5" s="3" customFormat="1" ht="14.1" customHeight="1">
      <c r="A25" s="280" t="s">
        <v>0</v>
      </c>
      <c r="B25" s="281" t="s">
        <v>1804</v>
      </c>
      <c r="C25" s="282">
        <v>14</v>
      </c>
      <c r="D25" s="92"/>
      <c r="E25" s="133"/>
    </row>
    <row r="26" spans="1:5" s="3" customFormat="1" ht="14.1" customHeight="1">
      <c r="A26" s="280" t="s">
        <v>0</v>
      </c>
      <c r="B26" s="281" t="s">
        <v>1994</v>
      </c>
      <c r="C26" s="282">
        <v>15</v>
      </c>
      <c r="D26" s="92"/>
      <c r="E26" s="133"/>
    </row>
    <row r="27" spans="1:5" s="3" customFormat="1" ht="14.1" customHeight="1">
      <c r="A27" s="280" t="s">
        <v>0</v>
      </c>
      <c r="B27" s="281" t="s">
        <v>2872</v>
      </c>
      <c r="C27" s="282">
        <v>16</v>
      </c>
      <c r="D27" s="92"/>
      <c r="E27" s="133"/>
    </row>
    <row r="28" spans="1:5" s="3" customFormat="1" ht="14.1" customHeight="1">
      <c r="A28" s="280" t="s">
        <v>0</v>
      </c>
      <c r="B28" s="281" t="s">
        <v>3251</v>
      </c>
      <c r="C28" s="282">
        <v>17</v>
      </c>
      <c r="D28" s="92"/>
      <c r="E28" s="133"/>
    </row>
    <row r="29" spans="1:5" s="3" customFormat="1" ht="14.1" customHeight="1">
      <c r="A29" s="280" t="s">
        <v>590</v>
      </c>
      <c r="B29" s="281" t="s">
        <v>2357</v>
      </c>
      <c r="C29" s="282">
        <v>18</v>
      </c>
      <c r="D29" s="95">
        <f>D30+D37</f>
        <v>32487</v>
      </c>
      <c r="E29" s="132">
        <f>E30+E37</f>
        <v>0</v>
      </c>
    </row>
    <row r="30" spans="1:5" s="3" customFormat="1" ht="14.1" customHeight="1">
      <c r="A30" s="280" t="s">
        <v>0</v>
      </c>
      <c r="B30" s="281" t="s">
        <v>2700</v>
      </c>
      <c r="C30" s="282">
        <v>19</v>
      </c>
      <c r="D30" s="95">
        <f>SUM(D31:D36)</f>
        <v>0</v>
      </c>
      <c r="E30" s="132">
        <f>SUM(E31:E36)</f>
        <v>0</v>
      </c>
    </row>
    <row r="31" spans="1:5" s="3" customFormat="1" ht="14.1" customHeight="1">
      <c r="A31" s="280" t="s">
        <v>0</v>
      </c>
      <c r="B31" s="281" t="s">
        <v>2145</v>
      </c>
      <c r="C31" s="282">
        <v>20</v>
      </c>
      <c r="D31" s="92"/>
      <c r="E31" s="133"/>
    </row>
    <row r="32" spans="1:5" s="3" customFormat="1" ht="14.1" customHeight="1">
      <c r="A32" s="280" t="s">
        <v>0</v>
      </c>
      <c r="B32" s="281" t="s">
        <v>2099</v>
      </c>
      <c r="C32" s="282">
        <v>21</v>
      </c>
      <c r="D32" s="92"/>
      <c r="E32" s="133"/>
    </row>
    <row r="33" spans="1:5" s="3" customFormat="1" ht="14.1" customHeight="1">
      <c r="A33" s="280" t="s">
        <v>0</v>
      </c>
      <c r="B33" s="281" t="s">
        <v>2543</v>
      </c>
      <c r="C33" s="282">
        <v>22</v>
      </c>
      <c r="D33" s="92"/>
      <c r="E33" s="133"/>
    </row>
    <row r="34" spans="1:5" s="3" customFormat="1" ht="14.1" customHeight="1">
      <c r="A34" s="280" t="s">
        <v>0</v>
      </c>
      <c r="B34" s="281" t="s">
        <v>1576</v>
      </c>
      <c r="C34" s="282">
        <v>23</v>
      </c>
      <c r="D34" s="92"/>
      <c r="E34" s="133"/>
    </row>
    <row r="35" spans="1:5" s="3" customFormat="1" ht="14.1" customHeight="1">
      <c r="A35" s="280" t="s">
        <v>0</v>
      </c>
      <c r="B35" s="281" t="s">
        <v>2434</v>
      </c>
      <c r="C35" s="282">
        <v>24</v>
      </c>
      <c r="D35" s="92"/>
      <c r="E35" s="133"/>
    </row>
    <row r="36" spans="1:5" s="3" customFormat="1" ht="14.1" customHeight="1">
      <c r="A36" s="280" t="s">
        <v>0</v>
      </c>
      <c r="B36" s="281" t="s">
        <v>2150</v>
      </c>
      <c r="C36" s="282">
        <v>25</v>
      </c>
      <c r="D36" s="92"/>
      <c r="E36" s="133"/>
    </row>
    <row r="37" spans="1:5" s="3" customFormat="1" ht="14.1" customHeight="1">
      <c r="A37" s="280" t="s">
        <v>0</v>
      </c>
      <c r="B37" s="281" t="s">
        <v>2667</v>
      </c>
      <c r="C37" s="282">
        <v>26</v>
      </c>
      <c r="D37" s="95">
        <f>SUM(D38:D44)</f>
        <v>32487</v>
      </c>
      <c r="E37" s="132">
        <f>SUM(E38:E44)</f>
        <v>0</v>
      </c>
    </row>
    <row r="38" spans="1:5" s="3" customFormat="1" ht="14.1" customHeight="1">
      <c r="A38" s="280" t="s">
        <v>0</v>
      </c>
      <c r="B38" s="281" t="s">
        <v>1946</v>
      </c>
      <c r="C38" s="282">
        <v>27</v>
      </c>
      <c r="D38" s="92"/>
      <c r="E38" s="133"/>
    </row>
    <row r="39" spans="1:5" s="3" customFormat="1" ht="14.1" customHeight="1">
      <c r="A39" s="280" t="s">
        <v>0</v>
      </c>
      <c r="B39" s="281" t="s">
        <v>3930</v>
      </c>
      <c r="C39" s="282">
        <v>28</v>
      </c>
      <c r="D39" s="92"/>
      <c r="E39" s="133"/>
    </row>
    <row r="40" spans="1:5" s="3" customFormat="1" ht="14.1" customHeight="1">
      <c r="A40" s="280" t="s">
        <v>0</v>
      </c>
      <c r="B40" s="281" t="s">
        <v>2724</v>
      </c>
      <c r="C40" s="282">
        <v>29</v>
      </c>
      <c r="D40" s="92"/>
      <c r="E40" s="133"/>
    </row>
    <row r="41" spans="1:5" s="3" customFormat="1" ht="14.1" customHeight="1">
      <c r="A41" s="280" t="s">
        <v>0</v>
      </c>
      <c r="B41" s="281" t="s">
        <v>1804</v>
      </c>
      <c r="C41" s="282">
        <v>30</v>
      </c>
      <c r="D41" s="92"/>
      <c r="E41" s="133"/>
    </row>
    <row r="42" spans="1:5" s="3" customFormat="1" ht="14.1" customHeight="1">
      <c r="A42" s="280" t="s">
        <v>0</v>
      </c>
      <c r="B42" s="281" t="s">
        <v>1994</v>
      </c>
      <c r="C42" s="282">
        <v>31</v>
      </c>
      <c r="D42" s="92"/>
      <c r="E42" s="133"/>
    </row>
    <row r="43" spans="1:5" s="3" customFormat="1" ht="14.1" customHeight="1">
      <c r="A43" s="280" t="s">
        <v>0</v>
      </c>
      <c r="B43" s="281" t="s">
        <v>2872</v>
      </c>
      <c r="C43" s="282">
        <v>32</v>
      </c>
      <c r="D43" s="92">
        <v>32487</v>
      </c>
      <c r="E43" s="133"/>
    </row>
    <row r="44" spans="1:5" s="3" customFormat="1" ht="14.1" customHeight="1">
      <c r="A44" s="280" t="s">
        <v>0</v>
      </c>
      <c r="B44" s="281" t="s">
        <v>3251</v>
      </c>
      <c r="C44" s="282">
        <v>33</v>
      </c>
      <c r="D44" s="92"/>
      <c r="E44" s="133"/>
    </row>
    <row r="45" spans="1:5" s="3" customFormat="1" ht="14.1" customHeight="1">
      <c r="A45" s="280" t="s">
        <v>409</v>
      </c>
      <c r="B45" s="281" t="s">
        <v>2884</v>
      </c>
      <c r="C45" s="282">
        <v>34</v>
      </c>
      <c r="D45" s="95">
        <f>D46+D51</f>
        <v>0</v>
      </c>
      <c r="E45" s="132">
        <f>E46+E51</f>
        <v>0</v>
      </c>
    </row>
    <row r="46" spans="1:5" s="3" customFormat="1" ht="14.1" customHeight="1">
      <c r="A46" s="280" t="s">
        <v>591</v>
      </c>
      <c r="B46" s="281" t="s">
        <v>2814</v>
      </c>
      <c r="C46" s="282">
        <v>35</v>
      </c>
      <c r="D46" s="95">
        <f>SUM(D47:D50)</f>
        <v>0</v>
      </c>
      <c r="E46" s="132">
        <f>SUM(E47:E50)</f>
        <v>0</v>
      </c>
    </row>
    <row r="47" spans="1:5" s="3" customFormat="1" ht="14.1" customHeight="1">
      <c r="A47" s="280" t="s">
        <v>0</v>
      </c>
      <c r="B47" s="281" t="s">
        <v>2030</v>
      </c>
      <c r="C47" s="282">
        <v>36</v>
      </c>
      <c r="D47" s="92"/>
      <c r="E47" s="133"/>
    </row>
    <row r="48" spans="1:5" s="3" customFormat="1" ht="14.1" customHeight="1">
      <c r="A48" s="280" t="s">
        <v>0</v>
      </c>
      <c r="B48" s="281" t="s">
        <v>2327</v>
      </c>
      <c r="C48" s="282">
        <v>37</v>
      </c>
      <c r="D48" s="92"/>
      <c r="E48" s="133"/>
    </row>
    <row r="49" spans="1:7" s="3" customFormat="1" ht="14.1" customHeight="1">
      <c r="A49" s="280" t="s">
        <v>0</v>
      </c>
      <c r="B49" s="281" t="s">
        <v>2031</v>
      </c>
      <c r="C49" s="282">
        <v>38</v>
      </c>
      <c r="D49" s="92"/>
      <c r="E49" s="133"/>
    </row>
    <row r="50" spans="1:7" s="3" customFormat="1" ht="14.1" customHeight="1">
      <c r="A50" s="280" t="s">
        <v>0</v>
      </c>
      <c r="B50" s="281" t="s">
        <v>1998</v>
      </c>
      <c r="C50" s="282">
        <v>39</v>
      </c>
      <c r="D50" s="92"/>
      <c r="E50" s="133"/>
    </row>
    <row r="51" spans="1:7" s="3" customFormat="1" ht="14.1" customHeight="1">
      <c r="A51" s="280" t="s">
        <v>592</v>
      </c>
      <c r="B51" s="281" t="s">
        <v>2412</v>
      </c>
      <c r="C51" s="282">
        <v>40</v>
      </c>
      <c r="D51" s="95">
        <f>SUM(D52:D55)</f>
        <v>0</v>
      </c>
      <c r="E51" s="132">
        <f>SUM(E52:E55)</f>
        <v>0</v>
      </c>
    </row>
    <row r="52" spans="1:7" s="3" customFormat="1" ht="14.1" customHeight="1">
      <c r="A52" s="280" t="s">
        <v>0</v>
      </c>
      <c r="B52" s="281" t="s">
        <v>2030</v>
      </c>
      <c r="C52" s="282">
        <v>41</v>
      </c>
      <c r="D52" s="92"/>
      <c r="E52" s="133"/>
    </row>
    <row r="53" spans="1:7" s="3" customFormat="1" ht="14.1" customHeight="1">
      <c r="A53" s="280" t="s">
        <v>0</v>
      </c>
      <c r="B53" s="281" t="s">
        <v>2327</v>
      </c>
      <c r="C53" s="282">
        <v>42</v>
      </c>
      <c r="D53" s="92"/>
      <c r="E53" s="133"/>
    </row>
    <row r="54" spans="1:7" s="3" customFormat="1" ht="14.1" customHeight="1">
      <c r="A54" s="280" t="s">
        <v>0</v>
      </c>
      <c r="B54" s="281" t="s">
        <v>2031</v>
      </c>
      <c r="C54" s="282">
        <v>43</v>
      </c>
      <c r="D54" s="92"/>
      <c r="E54" s="133"/>
    </row>
    <row r="55" spans="1:7" s="3" customFormat="1" ht="14.1" customHeight="1">
      <c r="A55" s="283"/>
      <c r="B55" s="284" t="s">
        <v>1998</v>
      </c>
      <c r="C55" s="285">
        <v>44</v>
      </c>
      <c r="D55" s="93"/>
      <c r="E55" s="134"/>
    </row>
    <row r="56" spans="1:7" ht="6.75" customHeight="1"/>
    <row r="57" spans="1:7"/>
    <row r="58" spans="1:7" s="271" customFormat="1" ht="25.5" customHeight="1">
      <c r="A58" s="270" t="s">
        <v>2921</v>
      </c>
      <c r="B58" s="270"/>
      <c r="D58" s="417" t="s">
        <v>1958</v>
      </c>
      <c r="E58" s="417"/>
      <c r="F58" s="270"/>
      <c r="G58" s="286"/>
    </row>
    <row r="59" spans="1:7" s="271" customFormat="1" ht="15" customHeight="1">
      <c r="A59" s="270" t="str">
        <f>IF(RefStr!H25&lt;&gt;"", "Osoba za kontaktiranje: " &amp; RefStr!H25,"Osoba za kontaktiranje: _________________________________________")</f>
        <v>Osoba za kontaktiranje: Filipović Marija</v>
      </c>
      <c r="B59" s="270"/>
      <c r="D59" s="272"/>
      <c r="E59" s="272"/>
      <c r="F59" s="270"/>
      <c r="G59" s="286"/>
    </row>
    <row r="60" spans="1:7" s="271" customFormat="1" ht="15" customHeight="1">
      <c r="A60" s="270" t="str">
        <f>IF(RefStr!H27="","Telefon za kontakt: _________________","Telefon za kontakt: " &amp; RefStr!H27)</f>
        <v>Telefon za kontakt: +38535212800</v>
      </c>
      <c r="B60" s="270"/>
      <c r="F60" s="270"/>
      <c r="G60" s="286"/>
    </row>
    <row r="61" spans="1:7" s="271" customFormat="1" ht="15" customHeight="1">
      <c r="A61" s="270" t="str">
        <f>IF(RefStr!H33="","Odgovorna osoba: _____________________________","Odgovorna osoba: " &amp; RefStr!H33)</f>
        <v>Odgovorna osoba: Filipović Marija</v>
      </c>
      <c r="B61" s="270"/>
      <c r="C61" s="270"/>
      <c r="D61" s="270"/>
      <c r="E61" s="270"/>
      <c r="F61" s="270"/>
      <c r="G61" s="286"/>
    </row>
    <row r="62" spans="1:7" ht="5.0999999999999996" customHeight="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3" stopIfTrue="1" operator="notEqual">
      <formula>ROUND(D15,0)</formula>
    </cfRule>
    <cfRule type="cellIs" dxfId="7" priority="4"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A1:B1" location="RefStr!A1" tooltip="Povratak na referentnu stranicu" display="&lt;–––– Povratak na RefStr"/>
    <hyperlink ref="B1" location="Upute!B1" display="Upute"/>
    <hyperlink ref="C1:E1" location="Kont!A290" tooltip="Kontrole obrasca P-VRIO" display="Kontrole obrasca P-VRIO ––––&gt;"/>
    <hyperlink ref="D1" location="Promjene!A1" display="Promjene"/>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112"/>
  <sheetViews>
    <sheetView showGridLines="0" showRowColHeaders="0" workbookViewId="0">
      <pane ySplit="1" topLeftCell="A20" activePane="bottomLeft" state="frozen"/>
      <selection pane="bottomLeft" activeCell="B10" sqref="A1:IV10"/>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c r="A1" s="431" t="s">
        <v>2527</v>
      </c>
      <c r="B1" s="432"/>
      <c r="C1" s="467" t="s">
        <v>2018</v>
      </c>
      <c r="D1" s="467"/>
    </row>
    <row r="2" spans="1:5" s="262" customFormat="1" ht="39.950000000000003" customHeight="1" thickBot="1">
      <c r="A2" s="463" t="s">
        <v>2362</v>
      </c>
      <c r="B2" s="464"/>
      <c r="C2" s="442" t="s">
        <v>1603</v>
      </c>
      <c r="D2" s="462"/>
    </row>
    <row r="3" spans="1:5" ht="30" customHeight="1">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c r="A4" s="36" t="s">
        <v>1233</v>
      </c>
      <c r="B4" s="96" t="str">
        <f>"RKP: "&amp;IF(RefStr!B6&lt;&gt;"",TEXT(INT(VALUE(RefStr!B6)),"00000"),"_____"&amp;",  "&amp;"MB: "&amp;IF(RefStr!B8&lt;&gt;"",TEXT(INT(VALUE(RefStr!B8)),"00000000"),"________")&amp;"  OIB: "&amp;IF(RefStr!K14&lt;&gt;"",RefStr!K14,"___________"))</f>
        <v>RKP: 07823</v>
      </c>
      <c r="C4" s="426">
        <f>SUM(Skriveni!G1474:G1567)</f>
        <v>1658762.3430000001</v>
      </c>
      <c r="D4" s="427"/>
    </row>
    <row r="5" spans="1:5" s="23" customFormat="1" ht="15" customHeight="1">
      <c r="B5" s="96" t="str">
        <f>"Naziv: "&amp;IF(RefStr!B10&lt;&gt;"",RefStr!B10,"_______________________________________")</f>
        <v>Naziv: DOM ZA STARIJE I NEMOĆNE OSOBE SLAVONSKI BROD</v>
      </c>
      <c r="C5" s="428" t="s">
        <v>1907</v>
      </c>
      <c r="D5" s="428"/>
    </row>
    <row r="6" spans="1:5" s="23" customFormat="1" ht="15" customHeight="1">
      <c r="A6" s="24"/>
      <c r="B6" s="420" t="str">
        <f xml:space="preserve"> "Razina: " &amp; RefStr!B16 &amp; ", Razdjel: " &amp; TEXT(INT(VALUE(RefStr!B20)), "000")</f>
        <v>Razina: 31, Razdjel: 000</v>
      </c>
      <c r="C6" s="461"/>
      <c r="D6" s="461"/>
      <c r="E6" s="264"/>
    </row>
    <row r="7" spans="1:5" s="23" customFormat="1" ht="15" customHeight="1">
      <c r="A7" s="24"/>
      <c r="B7" s="420" t="str">
        <f>"Djelatnost: " &amp; RefStr!B18 &amp; " " &amp; RefStr!C18</f>
        <v>Djelatnost: 8730 Djelatnosti socijalne skrbi sa smještajem za starije osobe i osobe s invaliditetom</v>
      </c>
      <c r="C7" s="461"/>
      <c r="D7" s="461"/>
      <c r="E7" s="264"/>
    </row>
    <row r="8" spans="1:5" ht="5.0999999999999996" customHeight="1">
      <c r="A8" s="263"/>
      <c r="B8" s="263"/>
      <c r="C8" s="263"/>
      <c r="D8" s="263"/>
    </row>
    <row r="9" spans="1:5" ht="12.95" customHeight="1">
      <c r="A9" s="263"/>
      <c r="B9" s="263"/>
      <c r="C9" s="263"/>
      <c r="D9" s="265" t="s">
        <v>1969</v>
      </c>
    </row>
    <row r="10" spans="1:5" s="2" customFormat="1" ht="23.25" customHeight="1">
      <c r="A10" s="245" t="s">
        <v>2310</v>
      </c>
      <c r="B10" s="240" t="s">
        <v>437</v>
      </c>
      <c r="C10" s="240" t="s">
        <v>166</v>
      </c>
      <c r="D10" s="135" t="s">
        <v>631</v>
      </c>
    </row>
    <row r="11" spans="1:5" s="2" customFormat="1" ht="12" customHeight="1">
      <c r="A11" s="246">
        <v>1</v>
      </c>
      <c r="B11" s="241">
        <v>2</v>
      </c>
      <c r="C11" s="241">
        <v>3</v>
      </c>
      <c r="D11" s="136">
        <v>4</v>
      </c>
    </row>
    <row r="12" spans="1:5" s="2" customFormat="1">
      <c r="A12" s="247"/>
      <c r="B12" s="248" t="s">
        <v>3875</v>
      </c>
      <c r="C12" s="242">
        <v>1</v>
      </c>
      <c r="D12" s="137">
        <v>2502885</v>
      </c>
    </row>
    <row r="13" spans="1:5" s="2" customFormat="1">
      <c r="A13" s="249"/>
      <c r="B13" s="250" t="s">
        <v>3632</v>
      </c>
      <c r="C13" s="243">
        <v>2</v>
      </c>
      <c r="D13" s="138">
        <f>D14+D15+D23+D24</f>
        <v>15381667</v>
      </c>
    </row>
    <row r="14" spans="1:5" s="2" customFormat="1">
      <c r="A14" s="249"/>
      <c r="B14" s="250" t="s">
        <v>3036</v>
      </c>
      <c r="C14" s="243">
        <v>3</v>
      </c>
      <c r="D14" s="139">
        <v>0</v>
      </c>
    </row>
    <row r="15" spans="1:5" s="2" customFormat="1">
      <c r="A15" s="249" t="s">
        <v>23</v>
      </c>
      <c r="B15" s="250" t="s">
        <v>2479</v>
      </c>
      <c r="C15" s="243">
        <v>4</v>
      </c>
      <c r="D15" s="138">
        <f>SUM(D16:D22)</f>
        <v>14514680</v>
      </c>
    </row>
    <row r="16" spans="1:5" s="2" customFormat="1">
      <c r="A16" s="251" t="s">
        <v>136</v>
      </c>
      <c r="B16" s="252" t="s">
        <v>1815</v>
      </c>
      <c r="C16" s="243">
        <v>5</v>
      </c>
      <c r="D16" s="139">
        <v>9965802</v>
      </c>
    </row>
    <row r="17" spans="1:4" s="2" customFormat="1">
      <c r="A17" s="251" t="s">
        <v>137</v>
      </c>
      <c r="B17" s="252" t="s">
        <v>2057</v>
      </c>
      <c r="C17" s="243">
        <v>6</v>
      </c>
      <c r="D17" s="139">
        <v>4466959</v>
      </c>
    </row>
    <row r="18" spans="1:4" s="2" customFormat="1">
      <c r="A18" s="251" t="s">
        <v>138</v>
      </c>
      <c r="B18" s="252" t="s">
        <v>2055</v>
      </c>
      <c r="C18" s="243">
        <v>7</v>
      </c>
      <c r="D18" s="139">
        <v>19914</v>
      </c>
    </row>
    <row r="19" spans="1:4" s="2" customFormat="1">
      <c r="A19" s="251" t="s">
        <v>139</v>
      </c>
      <c r="B19" s="252" t="s">
        <v>1859</v>
      </c>
      <c r="C19" s="243">
        <v>8</v>
      </c>
      <c r="D19" s="139">
        <v>0</v>
      </c>
    </row>
    <row r="20" spans="1:4" s="2" customFormat="1">
      <c r="A20" s="251" t="s">
        <v>140</v>
      </c>
      <c r="B20" s="252" t="s">
        <v>3094</v>
      </c>
      <c r="C20" s="243">
        <v>9</v>
      </c>
      <c r="D20" s="139">
        <v>36400</v>
      </c>
    </row>
    <row r="21" spans="1:4" s="2" customFormat="1">
      <c r="A21" s="251" t="s">
        <v>141</v>
      </c>
      <c r="B21" s="252" t="s">
        <v>3342</v>
      </c>
      <c r="C21" s="243">
        <v>10</v>
      </c>
      <c r="D21" s="139">
        <v>0</v>
      </c>
    </row>
    <row r="22" spans="1:4" s="2" customFormat="1">
      <c r="A22" s="251" t="s">
        <v>142</v>
      </c>
      <c r="B22" s="252" t="s">
        <v>2367</v>
      </c>
      <c r="C22" s="243">
        <v>11</v>
      </c>
      <c r="D22" s="139">
        <v>25605</v>
      </c>
    </row>
    <row r="23" spans="1:4" s="2" customFormat="1">
      <c r="A23" s="249" t="s">
        <v>24</v>
      </c>
      <c r="B23" s="250" t="s">
        <v>2327</v>
      </c>
      <c r="C23" s="243">
        <v>12</v>
      </c>
      <c r="D23" s="139">
        <v>866987</v>
      </c>
    </row>
    <row r="24" spans="1:4" s="2" customFormat="1">
      <c r="A24" s="249" t="s">
        <v>1267</v>
      </c>
      <c r="B24" s="250" t="s">
        <v>2509</v>
      </c>
      <c r="C24" s="243">
        <v>13</v>
      </c>
      <c r="D24" s="138">
        <f>SUM(D25:D29)</f>
        <v>0</v>
      </c>
    </row>
    <row r="25" spans="1:4" s="2" customFormat="1">
      <c r="A25" s="249">
        <v>251.25299999999999</v>
      </c>
      <c r="B25" s="252" t="s">
        <v>2596</v>
      </c>
      <c r="C25" s="243">
        <v>14</v>
      </c>
      <c r="D25" s="139">
        <v>0</v>
      </c>
    </row>
    <row r="26" spans="1:4" s="2" customFormat="1">
      <c r="A26" s="249" t="s">
        <v>143</v>
      </c>
      <c r="B26" s="252" t="s">
        <v>1814</v>
      </c>
      <c r="C26" s="243">
        <v>15</v>
      </c>
      <c r="D26" s="139">
        <v>0</v>
      </c>
    </row>
    <row r="27" spans="1:4" s="2" customFormat="1">
      <c r="A27" s="249" t="s">
        <v>144</v>
      </c>
      <c r="B27" s="252" t="s">
        <v>2225</v>
      </c>
      <c r="C27" s="243">
        <v>16</v>
      </c>
      <c r="D27" s="139">
        <v>0</v>
      </c>
    </row>
    <row r="28" spans="1:4" s="2" customFormat="1" ht="19.5">
      <c r="A28" s="253" t="s">
        <v>2278</v>
      </c>
      <c r="B28" s="252" t="s">
        <v>2226</v>
      </c>
      <c r="C28" s="243">
        <v>17</v>
      </c>
      <c r="D28" s="139">
        <v>0</v>
      </c>
    </row>
    <row r="29" spans="1:4" s="2" customFormat="1" ht="19.5">
      <c r="A29" s="253" t="s">
        <v>2046</v>
      </c>
      <c r="B29" s="252" t="s">
        <v>2264</v>
      </c>
      <c r="C29" s="243">
        <v>18</v>
      </c>
      <c r="D29" s="139">
        <v>0</v>
      </c>
    </row>
    <row r="30" spans="1:4" s="2" customFormat="1">
      <c r="A30" s="251"/>
      <c r="B30" s="250" t="s">
        <v>3631</v>
      </c>
      <c r="C30" s="243">
        <v>19</v>
      </c>
      <c r="D30" s="138">
        <f>D31+D32+D40+D41</f>
        <v>15465937</v>
      </c>
    </row>
    <row r="31" spans="1:4" s="2" customFormat="1">
      <c r="A31" s="251"/>
      <c r="B31" s="250" t="s">
        <v>3036</v>
      </c>
      <c r="C31" s="243">
        <v>20</v>
      </c>
      <c r="D31" s="139">
        <v>0</v>
      </c>
    </row>
    <row r="32" spans="1:4" s="2" customFormat="1">
      <c r="A32" s="249" t="s">
        <v>23</v>
      </c>
      <c r="B32" s="250" t="s">
        <v>2480</v>
      </c>
      <c r="C32" s="243">
        <v>21</v>
      </c>
      <c r="D32" s="138">
        <f>SUM(D33:D39)</f>
        <v>14400123</v>
      </c>
    </row>
    <row r="33" spans="1:4" s="2" customFormat="1">
      <c r="A33" s="251" t="s">
        <v>136</v>
      </c>
      <c r="B33" s="252" t="s">
        <v>1815</v>
      </c>
      <c r="C33" s="243">
        <v>22</v>
      </c>
      <c r="D33" s="139">
        <v>9937681</v>
      </c>
    </row>
    <row r="34" spans="1:4" s="2" customFormat="1">
      <c r="A34" s="251" t="s">
        <v>137</v>
      </c>
      <c r="B34" s="252" t="s">
        <v>2057</v>
      </c>
      <c r="C34" s="243">
        <v>23</v>
      </c>
      <c r="D34" s="139">
        <v>4348501</v>
      </c>
    </row>
    <row r="35" spans="1:4" s="2" customFormat="1">
      <c r="A35" s="251" t="s">
        <v>138</v>
      </c>
      <c r="B35" s="252" t="s">
        <v>2055</v>
      </c>
      <c r="C35" s="243">
        <v>24</v>
      </c>
      <c r="D35" s="139">
        <v>19793</v>
      </c>
    </row>
    <row r="36" spans="1:4" s="2" customFormat="1">
      <c r="A36" s="251" t="s">
        <v>139</v>
      </c>
      <c r="B36" s="252" t="s">
        <v>1859</v>
      </c>
      <c r="C36" s="243">
        <v>25</v>
      </c>
      <c r="D36" s="139">
        <v>0</v>
      </c>
    </row>
    <row r="37" spans="1:4" s="2" customFormat="1">
      <c r="A37" s="251" t="s">
        <v>140</v>
      </c>
      <c r="B37" s="252" t="s">
        <v>3094</v>
      </c>
      <c r="C37" s="243">
        <v>26</v>
      </c>
      <c r="D37" s="139">
        <v>42800</v>
      </c>
    </row>
    <row r="38" spans="1:4" s="2" customFormat="1">
      <c r="A38" s="251" t="s">
        <v>141</v>
      </c>
      <c r="B38" s="252" t="s">
        <v>3342</v>
      </c>
      <c r="C38" s="243">
        <v>27</v>
      </c>
      <c r="D38" s="139">
        <v>0</v>
      </c>
    </row>
    <row r="39" spans="1:4" s="2" customFormat="1">
      <c r="A39" s="251" t="s">
        <v>142</v>
      </c>
      <c r="B39" s="252" t="s">
        <v>2367</v>
      </c>
      <c r="C39" s="243">
        <v>28</v>
      </c>
      <c r="D39" s="139">
        <v>51348</v>
      </c>
    </row>
    <row r="40" spans="1:4" s="2" customFormat="1">
      <c r="A40" s="254" t="s">
        <v>24</v>
      </c>
      <c r="B40" s="250" t="s">
        <v>2327</v>
      </c>
      <c r="C40" s="243">
        <v>29</v>
      </c>
      <c r="D40" s="139">
        <v>1065814</v>
      </c>
    </row>
    <row r="41" spans="1:4" s="2" customFormat="1">
      <c r="A41" s="254" t="s">
        <v>1267</v>
      </c>
      <c r="B41" s="250" t="s">
        <v>2510</v>
      </c>
      <c r="C41" s="243">
        <v>30</v>
      </c>
      <c r="D41" s="138">
        <f>SUM(D42:D46)</f>
        <v>0</v>
      </c>
    </row>
    <row r="42" spans="1:4" s="2" customFormat="1">
      <c r="A42" s="255">
        <v>251.25299999999999</v>
      </c>
      <c r="B42" s="252" t="s">
        <v>2596</v>
      </c>
      <c r="C42" s="243">
        <v>31</v>
      </c>
      <c r="D42" s="139">
        <v>0</v>
      </c>
    </row>
    <row r="43" spans="1:4" s="2" customFormat="1">
      <c r="A43" s="255" t="s">
        <v>143</v>
      </c>
      <c r="B43" s="252" t="s">
        <v>1814</v>
      </c>
      <c r="C43" s="243">
        <v>32</v>
      </c>
      <c r="D43" s="139">
        <v>0</v>
      </c>
    </row>
    <row r="44" spans="1:4" s="2" customFormat="1">
      <c r="A44" s="251" t="s">
        <v>144</v>
      </c>
      <c r="B44" s="252" t="s">
        <v>2225</v>
      </c>
      <c r="C44" s="243">
        <v>33</v>
      </c>
      <c r="D44" s="139">
        <v>0</v>
      </c>
    </row>
    <row r="45" spans="1:4" s="2" customFormat="1" ht="19.5">
      <c r="A45" s="253" t="s">
        <v>2279</v>
      </c>
      <c r="B45" s="252" t="s">
        <v>2226</v>
      </c>
      <c r="C45" s="243">
        <v>34</v>
      </c>
      <c r="D45" s="139">
        <v>0</v>
      </c>
    </row>
    <row r="46" spans="1:4" s="2" customFormat="1" ht="19.5">
      <c r="A46" s="256" t="s">
        <v>2046</v>
      </c>
      <c r="B46" s="252" t="s">
        <v>2264</v>
      </c>
      <c r="C46" s="243">
        <v>35</v>
      </c>
      <c r="D46" s="139">
        <v>0</v>
      </c>
    </row>
    <row r="47" spans="1:4" s="2" customFormat="1">
      <c r="A47" s="255"/>
      <c r="B47" s="250" t="s">
        <v>3847</v>
      </c>
      <c r="C47" s="243">
        <v>36</v>
      </c>
      <c r="D47" s="138">
        <f>D12+D13-D30</f>
        <v>2418615</v>
      </c>
    </row>
    <row r="48" spans="1:4" s="2" customFormat="1">
      <c r="A48" s="257"/>
      <c r="B48" s="250" t="s">
        <v>3821</v>
      </c>
      <c r="C48" s="243">
        <v>37</v>
      </c>
      <c r="D48" s="138">
        <f>D49+D54+D90+D95</f>
        <v>281473</v>
      </c>
    </row>
    <row r="49" spans="1:4" s="2" customFormat="1">
      <c r="A49" s="255"/>
      <c r="B49" s="250" t="s">
        <v>3520</v>
      </c>
      <c r="C49" s="243">
        <v>38</v>
      </c>
      <c r="D49" s="138">
        <f>SUM(D50:D53)</f>
        <v>0</v>
      </c>
    </row>
    <row r="50" spans="1:4" s="2" customFormat="1">
      <c r="A50" s="249"/>
      <c r="B50" s="252" t="s">
        <v>2693</v>
      </c>
      <c r="C50" s="243">
        <v>39</v>
      </c>
      <c r="D50" s="139">
        <v>0</v>
      </c>
    </row>
    <row r="51" spans="1:4" s="2" customFormat="1">
      <c r="A51" s="251"/>
      <c r="B51" s="252" t="s">
        <v>2765</v>
      </c>
      <c r="C51" s="243">
        <v>40</v>
      </c>
      <c r="D51" s="139">
        <v>0</v>
      </c>
    </row>
    <row r="52" spans="1:4" s="2" customFormat="1">
      <c r="A52" s="251"/>
      <c r="B52" s="252" t="s">
        <v>2804</v>
      </c>
      <c r="C52" s="243">
        <v>41</v>
      </c>
      <c r="D52" s="139">
        <v>0</v>
      </c>
    </row>
    <row r="53" spans="1:4" s="2" customFormat="1">
      <c r="A53" s="251"/>
      <c r="B53" s="252" t="s">
        <v>2766</v>
      </c>
      <c r="C53" s="243">
        <v>42</v>
      </c>
      <c r="D53" s="139">
        <v>0</v>
      </c>
    </row>
    <row r="54" spans="1:4" s="2" customFormat="1">
      <c r="A54" s="249" t="s">
        <v>23</v>
      </c>
      <c r="B54" s="250" t="s">
        <v>2886</v>
      </c>
      <c r="C54" s="243">
        <v>43</v>
      </c>
      <c r="D54" s="138">
        <f>D55+D60+D65+D70+D75+D80+D85</f>
        <v>185357</v>
      </c>
    </row>
    <row r="55" spans="1:4" s="2" customFormat="1">
      <c r="A55" s="249" t="s">
        <v>136</v>
      </c>
      <c r="B55" s="250" t="s">
        <v>2266</v>
      </c>
      <c r="C55" s="243">
        <v>44</v>
      </c>
      <c r="D55" s="138">
        <f>SUM(D56:D59)</f>
        <v>0</v>
      </c>
    </row>
    <row r="56" spans="1:4" s="2" customFormat="1">
      <c r="A56" s="255"/>
      <c r="B56" s="252" t="s">
        <v>2693</v>
      </c>
      <c r="C56" s="243">
        <v>45</v>
      </c>
      <c r="D56" s="139">
        <v>0</v>
      </c>
    </row>
    <row r="57" spans="1:4" s="2" customFormat="1">
      <c r="A57" s="255"/>
      <c r="B57" s="252" t="s">
        <v>2765</v>
      </c>
      <c r="C57" s="243">
        <v>46</v>
      </c>
      <c r="D57" s="139">
        <v>0</v>
      </c>
    </row>
    <row r="58" spans="1:4" s="2" customFormat="1">
      <c r="A58" s="254"/>
      <c r="B58" s="252" t="s">
        <v>2804</v>
      </c>
      <c r="C58" s="243">
        <v>47</v>
      </c>
      <c r="D58" s="139">
        <v>0</v>
      </c>
    </row>
    <row r="59" spans="1:4" s="2" customFormat="1">
      <c r="A59" s="255"/>
      <c r="B59" s="252" t="s">
        <v>2766</v>
      </c>
      <c r="C59" s="243">
        <v>48</v>
      </c>
      <c r="D59" s="139">
        <v>0</v>
      </c>
    </row>
    <row r="60" spans="1:4" s="2" customFormat="1">
      <c r="A60" s="249" t="s">
        <v>137</v>
      </c>
      <c r="B60" s="250" t="s">
        <v>2512</v>
      </c>
      <c r="C60" s="243">
        <v>49</v>
      </c>
      <c r="D60" s="138">
        <f>SUM(D61:D64)</f>
        <v>142472</v>
      </c>
    </row>
    <row r="61" spans="1:4" s="2" customFormat="1">
      <c r="A61" s="251"/>
      <c r="B61" s="252" t="s">
        <v>2693</v>
      </c>
      <c r="C61" s="243">
        <v>50</v>
      </c>
      <c r="D61" s="139">
        <v>142472</v>
      </c>
    </row>
    <row r="62" spans="1:4" s="2" customFormat="1">
      <c r="A62" s="251"/>
      <c r="B62" s="252" t="s">
        <v>2765</v>
      </c>
      <c r="C62" s="243">
        <v>51</v>
      </c>
      <c r="D62" s="139">
        <v>0</v>
      </c>
    </row>
    <row r="63" spans="1:4" s="2" customFormat="1">
      <c r="A63" s="251"/>
      <c r="B63" s="252" t="s">
        <v>2804</v>
      </c>
      <c r="C63" s="243">
        <v>52</v>
      </c>
      <c r="D63" s="139">
        <v>0</v>
      </c>
    </row>
    <row r="64" spans="1:4" s="2" customFormat="1">
      <c r="A64" s="251"/>
      <c r="B64" s="252" t="s">
        <v>2766</v>
      </c>
      <c r="C64" s="243">
        <v>53</v>
      </c>
      <c r="D64" s="139">
        <v>0</v>
      </c>
    </row>
    <row r="65" spans="1:4" s="2" customFormat="1">
      <c r="A65" s="249" t="s">
        <v>138</v>
      </c>
      <c r="B65" s="250" t="s">
        <v>2507</v>
      </c>
      <c r="C65" s="243">
        <v>54</v>
      </c>
      <c r="D65" s="138">
        <f>SUM(D66:D69)</f>
        <v>0</v>
      </c>
    </row>
    <row r="66" spans="1:4" s="2" customFormat="1">
      <c r="A66" s="255"/>
      <c r="B66" s="252" t="s">
        <v>2693</v>
      </c>
      <c r="C66" s="243">
        <v>55</v>
      </c>
      <c r="D66" s="139">
        <v>0</v>
      </c>
    </row>
    <row r="67" spans="1:4" s="2" customFormat="1">
      <c r="A67" s="255"/>
      <c r="B67" s="252" t="s">
        <v>2765</v>
      </c>
      <c r="C67" s="243">
        <v>56</v>
      </c>
      <c r="D67" s="139">
        <v>0</v>
      </c>
    </row>
    <row r="68" spans="1:4" s="2" customFormat="1">
      <c r="A68" s="254"/>
      <c r="B68" s="252" t="s">
        <v>2804</v>
      </c>
      <c r="C68" s="243">
        <v>57</v>
      </c>
      <c r="D68" s="139">
        <v>0</v>
      </c>
    </row>
    <row r="69" spans="1:4" s="2" customFormat="1">
      <c r="A69" s="255"/>
      <c r="B69" s="252" t="s">
        <v>2766</v>
      </c>
      <c r="C69" s="243">
        <v>58</v>
      </c>
      <c r="D69" s="139">
        <v>0</v>
      </c>
    </row>
    <row r="70" spans="1:4" s="2" customFormat="1">
      <c r="A70" s="249" t="s">
        <v>139</v>
      </c>
      <c r="B70" s="250" t="s">
        <v>2285</v>
      </c>
      <c r="C70" s="243">
        <v>59</v>
      </c>
      <c r="D70" s="138">
        <f>SUM(D71:D74)</f>
        <v>0</v>
      </c>
    </row>
    <row r="71" spans="1:4" s="2" customFormat="1">
      <c r="A71" s="251"/>
      <c r="B71" s="252" t="s">
        <v>2693</v>
      </c>
      <c r="C71" s="243">
        <v>60</v>
      </c>
      <c r="D71" s="139">
        <v>0</v>
      </c>
    </row>
    <row r="72" spans="1:4" s="2" customFormat="1">
      <c r="A72" s="251"/>
      <c r="B72" s="252" t="s">
        <v>2765</v>
      </c>
      <c r="C72" s="243">
        <v>61</v>
      </c>
      <c r="D72" s="139">
        <v>0</v>
      </c>
    </row>
    <row r="73" spans="1:4" s="2" customFormat="1">
      <c r="A73" s="251"/>
      <c r="B73" s="252" t="s">
        <v>2804</v>
      </c>
      <c r="C73" s="243">
        <v>62</v>
      </c>
      <c r="D73" s="139">
        <v>0</v>
      </c>
    </row>
    <row r="74" spans="1:4" s="2" customFormat="1">
      <c r="A74" s="251"/>
      <c r="B74" s="252" t="s">
        <v>2766</v>
      </c>
      <c r="C74" s="243">
        <v>63</v>
      </c>
      <c r="D74" s="139">
        <v>0</v>
      </c>
    </row>
    <row r="75" spans="1:4" s="2" customFormat="1">
      <c r="A75" s="249" t="s">
        <v>140</v>
      </c>
      <c r="B75" s="250" t="s">
        <v>3568</v>
      </c>
      <c r="C75" s="243">
        <v>64</v>
      </c>
      <c r="D75" s="138">
        <f>SUM(D76:D79)</f>
        <v>0</v>
      </c>
    </row>
    <row r="76" spans="1:4" s="2" customFormat="1">
      <c r="A76" s="255"/>
      <c r="B76" s="252" t="s">
        <v>2693</v>
      </c>
      <c r="C76" s="243">
        <v>65</v>
      </c>
      <c r="D76" s="139">
        <v>0</v>
      </c>
    </row>
    <row r="77" spans="1:4" s="2" customFormat="1">
      <c r="A77" s="255"/>
      <c r="B77" s="252" t="s">
        <v>2765</v>
      </c>
      <c r="C77" s="243">
        <v>66</v>
      </c>
      <c r="D77" s="139">
        <v>0</v>
      </c>
    </row>
    <row r="78" spans="1:4" s="2" customFormat="1">
      <c r="A78" s="255"/>
      <c r="B78" s="252" t="s">
        <v>2804</v>
      </c>
      <c r="C78" s="243">
        <v>67</v>
      </c>
      <c r="D78" s="139">
        <v>0</v>
      </c>
    </row>
    <row r="79" spans="1:4" s="2" customFormat="1">
      <c r="A79" s="254"/>
      <c r="B79" s="252" t="s">
        <v>2766</v>
      </c>
      <c r="C79" s="243">
        <v>68</v>
      </c>
      <c r="D79" s="139">
        <v>0</v>
      </c>
    </row>
    <row r="80" spans="1:4" s="2" customFormat="1">
      <c r="A80" s="249" t="s">
        <v>141</v>
      </c>
      <c r="B80" s="258" t="s">
        <v>3667</v>
      </c>
      <c r="C80" s="243">
        <v>69</v>
      </c>
      <c r="D80" s="138">
        <f>SUM(D81:D84)</f>
        <v>0</v>
      </c>
    </row>
    <row r="81" spans="1:4" s="2" customFormat="1">
      <c r="A81" s="249"/>
      <c r="B81" s="252" t="s">
        <v>2693</v>
      </c>
      <c r="C81" s="243">
        <v>70</v>
      </c>
      <c r="D81" s="139">
        <v>0</v>
      </c>
    </row>
    <row r="82" spans="1:4" s="2" customFormat="1">
      <c r="A82" s="249"/>
      <c r="B82" s="252" t="s">
        <v>2765</v>
      </c>
      <c r="C82" s="243">
        <v>71</v>
      </c>
      <c r="D82" s="139">
        <v>0</v>
      </c>
    </row>
    <row r="83" spans="1:4" s="2" customFormat="1">
      <c r="A83" s="249"/>
      <c r="B83" s="252" t="s">
        <v>2804</v>
      </c>
      <c r="C83" s="243">
        <v>72</v>
      </c>
      <c r="D83" s="139">
        <v>0</v>
      </c>
    </row>
    <row r="84" spans="1:4" s="2" customFormat="1">
      <c r="A84" s="249"/>
      <c r="B84" s="252" t="s">
        <v>2766</v>
      </c>
      <c r="C84" s="243">
        <v>73</v>
      </c>
      <c r="D84" s="139">
        <v>0</v>
      </c>
    </row>
    <row r="85" spans="1:4" s="2" customFormat="1">
      <c r="A85" s="249" t="s">
        <v>142</v>
      </c>
      <c r="B85" s="258" t="s">
        <v>2970</v>
      </c>
      <c r="C85" s="243">
        <v>74</v>
      </c>
      <c r="D85" s="138">
        <f>SUM(D86:D89)</f>
        <v>42885</v>
      </c>
    </row>
    <row r="86" spans="1:4" s="2" customFormat="1">
      <c r="A86" s="249"/>
      <c r="B86" s="252" t="s">
        <v>2693</v>
      </c>
      <c r="C86" s="243">
        <v>75</v>
      </c>
      <c r="D86" s="139">
        <v>0</v>
      </c>
    </row>
    <row r="87" spans="1:4" s="2" customFormat="1">
      <c r="A87" s="249"/>
      <c r="B87" s="252" t="s">
        <v>2765</v>
      </c>
      <c r="C87" s="243">
        <v>76</v>
      </c>
      <c r="D87" s="139">
        <v>0</v>
      </c>
    </row>
    <row r="88" spans="1:4" s="2" customFormat="1">
      <c r="A88" s="249"/>
      <c r="B88" s="252" t="s">
        <v>2804</v>
      </c>
      <c r="C88" s="243">
        <v>77</v>
      </c>
      <c r="D88" s="139">
        <v>25605</v>
      </c>
    </row>
    <row r="89" spans="1:4" s="2" customFormat="1">
      <c r="A89" s="249"/>
      <c r="B89" s="252" t="s">
        <v>2766</v>
      </c>
      <c r="C89" s="243">
        <v>78</v>
      </c>
      <c r="D89" s="139">
        <v>17280</v>
      </c>
    </row>
    <row r="90" spans="1:4" s="2" customFormat="1">
      <c r="A90" s="249" t="s">
        <v>24</v>
      </c>
      <c r="B90" s="250" t="s">
        <v>2673</v>
      </c>
      <c r="C90" s="243">
        <v>79</v>
      </c>
      <c r="D90" s="138">
        <f>SUM(D91:D94)</f>
        <v>96116</v>
      </c>
    </row>
    <row r="91" spans="1:4" s="2" customFormat="1">
      <c r="A91" s="249"/>
      <c r="B91" s="252" t="s">
        <v>2693</v>
      </c>
      <c r="C91" s="243">
        <v>80</v>
      </c>
      <c r="D91" s="139">
        <v>96116</v>
      </c>
    </row>
    <row r="92" spans="1:4" s="2" customFormat="1">
      <c r="A92" s="249"/>
      <c r="B92" s="252" t="s">
        <v>2765</v>
      </c>
      <c r="C92" s="243">
        <v>81</v>
      </c>
      <c r="D92" s="139">
        <v>0</v>
      </c>
    </row>
    <row r="93" spans="1:4" s="2" customFormat="1">
      <c r="A93" s="255"/>
      <c r="B93" s="252" t="s">
        <v>2804</v>
      </c>
      <c r="C93" s="243">
        <v>82</v>
      </c>
      <c r="D93" s="139">
        <v>0</v>
      </c>
    </row>
    <row r="94" spans="1:4" s="2" customFormat="1">
      <c r="A94" s="255"/>
      <c r="B94" s="252" t="s">
        <v>2766</v>
      </c>
      <c r="C94" s="243">
        <v>83</v>
      </c>
      <c r="D94" s="139">
        <v>0</v>
      </c>
    </row>
    <row r="95" spans="1:4" s="2" customFormat="1">
      <c r="A95" s="254" t="s">
        <v>1267</v>
      </c>
      <c r="B95" s="250" t="s">
        <v>2511</v>
      </c>
      <c r="C95" s="243">
        <v>84</v>
      </c>
      <c r="D95" s="138">
        <f>SUM(D96:D100)</f>
        <v>0</v>
      </c>
    </row>
    <row r="96" spans="1:4" s="2" customFormat="1">
      <c r="A96" s="251">
        <v>251.25299999999999</v>
      </c>
      <c r="B96" s="252" t="s">
        <v>2596</v>
      </c>
      <c r="C96" s="243">
        <v>85</v>
      </c>
      <c r="D96" s="139">
        <v>0</v>
      </c>
    </row>
    <row r="97" spans="1:5" s="2" customFormat="1">
      <c r="A97" s="251" t="s">
        <v>143</v>
      </c>
      <c r="B97" s="252" t="s">
        <v>1814</v>
      </c>
      <c r="C97" s="243">
        <v>86</v>
      </c>
      <c r="D97" s="139">
        <v>0</v>
      </c>
    </row>
    <row r="98" spans="1:5" s="2" customFormat="1">
      <c r="A98" s="251" t="s">
        <v>144</v>
      </c>
      <c r="B98" s="252" t="s">
        <v>2225</v>
      </c>
      <c r="C98" s="243">
        <v>87</v>
      </c>
      <c r="D98" s="139">
        <v>0</v>
      </c>
    </row>
    <row r="99" spans="1:5" s="2" customFormat="1" ht="19.5">
      <c r="A99" s="253" t="s">
        <v>2279</v>
      </c>
      <c r="B99" s="252" t="s">
        <v>2226</v>
      </c>
      <c r="C99" s="243">
        <v>88</v>
      </c>
      <c r="D99" s="139">
        <v>0</v>
      </c>
    </row>
    <row r="100" spans="1:5" s="2" customFormat="1" ht="19.5">
      <c r="A100" s="253" t="s">
        <v>2046</v>
      </c>
      <c r="B100" s="252" t="s">
        <v>2264</v>
      </c>
      <c r="C100" s="243">
        <v>89</v>
      </c>
      <c r="D100" s="139">
        <v>0</v>
      </c>
    </row>
    <row r="101" spans="1:5" s="2" customFormat="1">
      <c r="A101" s="249"/>
      <c r="B101" s="250" t="s">
        <v>3784</v>
      </c>
      <c r="C101" s="243">
        <v>90</v>
      </c>
      <c r="D101" s="138">
        <f>SUM(D102:D105)</f>
        <v>2137143</v>
      </c>
    </row>
    <row r="102" spans="1:5" s="2" customFormat="1">
      <c r="A102" s="251"/>
      <c r="B102" s="259" t="s">
        <v>3036</v>
      </c>
      <c r="C102" s="243">
        <v>91</v>
      </c>
      <c r="D102" s="139">
        <v>0</v>
      </c>
    </row>
    <row r="103" spans="1:5" s="2" customFormat="1">
      <c r="A103" s="251" t="s">
        <v>23</v>
      </c>
      <c r="B103" s="259" t="s">
        <v>2030</v>
      </c>
      <c r="C103" s="243">
        <v>92</v>
      </c>
      <c r="D103" s="139">
        <v>1612178</v>
      </c>
    </row>
    <row r="104" spans="1:5" s="2" customFormat="1">
      <c r="A104" s="251" t="s">
        <v>24</v>
      </c>
      <c r="B104" s="259" t="s">
        <v>2327</v>
      </c>
      <c r="C104" s="243">
        <v>93</v>
      </c>
      <c r="D104" s="139">
        <v>524965</v>
      </c>
    </row>
    <row r="105" spans="1:5" s="2" customFormat="1">
      <c r="A105" s="260" t="s">
        <v>1267</v>
      </c>
      <c r="B105" s="261" t="s">
        <v>2056</v>
      </c>
      <c r="C105" s="244">
        <v>94</v>
      </c>
      <c r="D105" s="140">
        <v>0</v>
      </c>
    </row>
    <row r="106" spans="1:5">
      <c r="A106" s="266" t="s">
        <v>4055</v>
      </c>
      <c r="B106" s="267"/>
      <c r="C106" s="268"/>
      <c r="D106" s="269"/>
    </row>
    <row r="107" spans="1:5"/>
    <row r="108" spans="1:5" s="271" customFormat="1" ht="25.5" customHeight="1">
      <c r="A108" s="270" t="s">
        <v>2921</v>
      </c>
      <c r="B108" s="270"/>
      <c r="C108" s="417" t="s">
        <v>1958</v>
      </c>
      <c r="D108" s="417"/>
      <c r="E108" s="270"/>
    </row>
    <row r="109" spans="1:5" s="271" customFormat="1" ht="15" customHeight="1">
      <c r="A109" s="270" t="str">
        <f>IF(RefStr!H25&lt;&gt;"", "Osoba za kontaktiranje: " &amp; RefStr!H25,"Osoba za kontaktiranje: _________________________________________")</f>
        <v>Osoba za kontaktiranje: Filipović Marija</v>
      </c>
      <c r="B109" s="270"/>
      <c r="C109" s="272"/>
      <c r="D109" s="272"/>
      <c r="E109" s="270"/>
    </row>
    <row r="110" spans="1:5" s="271" customFormat="1" ht="15" customHeight="1">
      <c r="A110" s="270" t="str">
        <f>IF(RefStr!H27="","Telefon za kontakt: _________________","Telefon za kontakt: " &amp; RefStr!H27)</f>
        <v>Telefon za kontakt: +38535212800</v>
      </c>
      <c r="B110" s="270"/>
      <c r="E110" s="270"/>
    </row>
    <row r="111" spans="1:5" s="271" customFormat="1" ht="15" customHeight="1">
      <c r="A111" s="270" t="str">
        <f>IF(RefStr!H33="","Odgovorna osoba: _____________________________","Odgovorna osoba: " &amp; RefStr!H33)</f>
        <v>Odgovorna osoba: Filipović Marija</v>
      </c>
      <c r="B111" s="270"/>
      <c r="C111" s="270"/>
      <c r="D111" s="270"/>
      <c r="E111" s="270"/>
    </row>
    <row r="112" spans="1:5" ht="5.0999999999999996" customHeight="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A1:B1" location="RefStr!A1" tooltip="Povratak na Referentnu stranicu" display="&lt;–––– Povratak na RefStr"/>
    <hyperlink ref="B1" location="Upute!B1" display="Upute"/>
    <hyperlink ref="C1:D1" location="Kont!A286" tooltip="Kontrole obrasca Obveze" display="Kontrole ––––&gt;"/>
    <hyperlink ref="D1" location="Promjene!A1" display="Promjene"/>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1"/>
  <sheetViews>
    <sheetView showGridLines="0" showRowColHeaders="0" workbookViewId="0">
      <pane ySplit="3" topLeftCell="A273" activePane="bottomLeft" state="frozen"/>
      <selection pane="bottomLeft" activeCell="A225" sqref="A225"/>
    </sheetView>
  </sheetViews>
  <sheetFormatPr defaultColWidth="0" defaultRowHeight="11.25" zeroHeight="1"/>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c r="A1" s="210" t="s">
        <v>33</v>
      </c>
      <c r="B1" s="211" t="s">
        <v>694</v>
      </c>
      <c r="C1" s="212" t="s">
        <v>437</v>
      </c>
      <c r="E1" s="214" t="s">
        <v>180</v>
      </c>
    </row>
    <row r="2" spans="1:21" ht="15" customHeight="1">
      <c r="A2" s="471" t="s">
        <v>2527</v>
      </c>
      <c r="B2" s="471"/>
      <c r="C2" s="471"/>
      <c r="D2" s="213" t="s">
        <v>659</v>
      </c>
      <c r="E2" s="217" t="s">
        <v>1111</v>
      </c>
      <c r="F2" s="217" t="s">
        <v>1343</v>
      </c>
      <c r="G2" s="218" t="s">
        <v>780</v>
      </c>
      <c r="H2" s="218" t="s">
        <v>812</v>
      </c>
      <c r="I2" s="218" t="s">
        <v>834</v>
      </c>
      <c r="J2" s="218" t="s">
        <v>830</v>
      </c>
      <c r="K2" s="218" t="s">
        <v>444</v>
      </c>
      <c r="L2" s="218" t="s">
        <v>669</v>
      </c>
      <c r="M2" s="218" t="s">
        <v>167</v>
      </c>
      <c r="N2" s="218" t="s">
        <v>175</v>
      </c>
      <c r="O2" s="218" t="s">
        <v>181</v>
      </c>
      <c r="P2" s="218" t="s">
        <v>1008</v>
      </c>
      <c r="Q2" s="218" t="s">
        <v>1107</v>
      </c>
    </row>
    <row r="3" spans="1:21" ht="29.25" customHeight="1">
      <c r="A3" s="219" t="s">
        <v>446</v>
      </c>
      <c r="B3" s="220" t="s">
        <v>1737</v>
      </c>
      <c r="C3" s="221" t="s">
        <v>1883</v>
      </c>
      <c r="E3" s="217">
        <f>E4+E18+E23+E262+E290+E294+E298</f>
        <v>1</v>
      </c>
      <c r="F3" s="217">
        <f>F4+F18+F23+F262+F290+F294+F298</f>
        <v>3</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7823</v>
      </c>
      <c r="P3" s="218">
        <f>RefStr!B20</f>
        <v>0</v>
      </c>
      <c r="Q3" s="222" t="str">
        <f>RefStr!I8</f>
        <v>NE</v>
      </c>
    </row>
    <row r="4" spans="1:21" ht="20.100000000000001" customHeight="1">
      <c r="A4" s="472" t="s">
        <v>3838</v>
      </c>
      <c r="B4" s="473"/>
      <c r="C4" s="474"/>
      <c r="E4" s="216">
        <f>SUM(E5:E17)</f>
        <v>0</v>
      </c>
      <c r="F4" s="216">
        <f>SUM(F5:F17)</f>
        <v>0</v>
      </c>
    </row>
    <row r="5" spans="1:21" ht="24.95" customHeight="1">
      <c r="A5" s="162">
        <v>1</v>
      </c>
      <c r="B5" s="163" t="str">
        <f t="shared" ref="B5:B17" si="0">IF(E5=1,"Pogreška",IF(F5=1,"Provjera","O.K."))</f>
        <v>O.K.</v>
      </c>
      <c r="C5" s="165" t="s">
        <v>4219</v>
      </c>
      <c r="E5" s="216">
        <f>MAX(G5:L5)</f>
        <v>0</v>
      </c>
      <c r="F5" s="216">
        <v>0</v>
      </c>
      <c r="G5" s="215">
        <f>IF(AND(OR(I3=11,I3=12),P3=0),1,0)</f>
        <v>0</v>
      </c>
      <c r="H5" s="215">
        <f>IF(AND(I3&lt;&gt;11,I3&lt;&gt;12,P3&lt;&gt;0),1,0)</f>
        <v>0</v>
      </c>
    </row>
    <row r="6" spans="1:21" ht="24.95" customHeight="1">
      <c r="A6" s="162">
        <f t="shared" ref="A6:A17" si="1">1+A5</f>
        <v>2</v>
      </c>
      <c r="B6" s="163" t="str">
        <f t="shared" si="0"/>
        <v>O.K.</v>
      </c>
      <c r="C6" s="166" t="s">
        <v>4232</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c r="A7" s="162">
        <f t="shared" si="1"/>
        <v>3</v>
      </c>
      <c r="B7" s="163" t="str">
        <f t="shared" si="0"/>
        <v>O.K.</v>
      </c>
      <c r="C7" s="167" t="s">
        <v>4318</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c r="A8" s="162">
        <f t="shared" si="1"/>
        <v>4</v>
      </c>
      <c r="B8" s="163" t="str">
        <f t="shared" si="0"/>
        <v>O.K.</v>
      </c>
      <c r="C8" s="168" t="s">
        <v>4292</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1438</v>
      </c>
      <c r="J8" s="223" t="s">
        <v>1180</v>
      </c>
      <c r="K8" s="223" t="s">
        <v>1354</v>
      </c>
      <c r="O8" s="216"/>
      <c r="P8" s="216"/>
      <c r="Q8" s="216"/>
      <c r="T8" s="216">
        <v>51</v>
      </c>
      <c r="U8" s="216">
        <v>19</v>
      </c>
    </row>
    <row r="9" spans="1:21" ht="63.75" customHeight="1">
      <c r="A9" s="162">
        <f t="shared" si="1"/>
        <v>5</v>
      </c>
      <c r="B9" s="163" t="str">
        <f t="shared" si="0"/>
        <v>O.K.</v>
      </c>
      <c r="C9" s="168" t="s">
        <v>4285</v>
      </c>
      <c r="E9" s="216">
        <f t="shared" ref="E9:E17" si="2">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c r="A10" s="162">
        <f t="shared" si="1"/>
        <v>6</v>
      </c>
      <c r="B10" s="163" t="str">
        <f t="shared" si="0"/>
        <v>O.K.</v>
      </c>
      <c r="C10" s="168" t="s">
        <v>4296</v>
      </c>
      <c r="E10" s="216">
        <f t="shared" si="2"/>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c r="A11" s="162">
        <f t="shared" si="1"/>
        <v>7</v>
      </c>
      <c r="B11" s="163" t="str">
        <f t="shared" si="0"/>
        <v>O.K.</v>
      </c>
      <c r="C11" s="168" t="s">
        <v>4281</v>
      </c>
      <c r="E11" s="216">
        <f t="shared" si="2"/>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c r="A12" s="162">
        <f t="shared" si="1"/>
        <v>8</v>
      </c>
      <c r="B12" s="163" t="str">
        <f t="shared" si="0"/>
        <v>O.K.</v>
      </c>
      <c r="C12" s="168" t="s">
        <v>4297</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c r="A13" s="162">
        <f t="shared" si="1"/>
        <v>9</v>
      </c>
      <c r="B13" s="163" t="str">
        <f t="shared" si="0"/>
        <v>O.K.</v>
      </c>
      <c r="C13" s="168" t="s">
        <v>4286</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c r="A14" s="162">
        <f t="shared" si="1"/>
        <v>10</v>
      </c>
      <c r="B14" s="163" t="str">
        <f t="shared" si="0"/>
        <v>O.K.</v>
      </c>
      <c r="C14" s="168" t="s">
        <v>4291</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c r="A15" s="162">
        <f t="shared" si="1"/>
        <v>11</v>
      </c>
      <c r="B15" s="163" t="str">
        <f t="shared" si="0"/>
        <v>O.K.</v>
      </c>
      <c r="C15" s="168" t="s">
        <v>4298</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c r="A16" s="162">
        <f t="shared" si="1"/>
        <v>12</v>
      </c>
      <c r="B16" s="163" t="str">
        <f t="shared" si="0"/>
        <v>O.K.</v>
      </c>
      <c r="C16" s="168" t="s">
        <v>4287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c r="A17" s="162">
        <f t="shared" si="1"/>
        <v>13</v>
      </c>
      <c r="B17" s="163" t="str">
        <f t="shared" si="0"/>
        <v>O.K.</v>
      </c>
      <c r="C17" s="168" t="s">
        <v>4299</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c r="A18" s="468" t="s">
        <v>2968</v>
      </c>
      <c r="B18" s="469"/>
      <c r="C18" s="470"/>
      <c r="E18" s="216">
        <f>SUM(E19:E22)</f>
        <v>1</v>
      </c>
      <c r="F18" s="216">
        <f>SUM(F19:F22)</f>
        <v>0</v>
      </c>
      <c r="P18" s="216"/>
      <c r="Q18" s="216"/>
      <c r="T18" s="216">
        <v>3210</v>
      </c>
      <c r="U18" s="216">
        <v>21828</v>
      </c>
    </row>
    <row r="19" spans="1:21" ht="57" customHeight="1">
      <c r="A19" s="162">
        <f>1+A17</f>
        <v>14</v>
      </c>
      <c r="B19" s="163" t="str">
        <f>IF(E19=1,"Pogreška",IF(F19=1,"Provjera","O.K."))</f>
        <v>O.K.</v>
      </c>
      <c r="C19" s="167" t="s">
        <v>4305</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c r="A20" s="162">
        <f>1+A19</f>
        <v>15</v>
      </c>
      <c r="B20" s="163" t="str">
        <f>IF(E20=1,"Pogreška",IF(F20=1,"Provjera","O.K."))</f>
        <v>O.K.</v>
      </c>
      <c r="C20" s="167" t="s">
        <v>4274</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c r="A21" s="162">
        <f>1+A20</f>
        <v>16</v>
      </c>
      <c r="B21" s="163" t="str">
        <f>IF(E21=1,"Pogreška",IF(F21=1,"Provjera","O.K."))</f>
        <v>Pogreška</v>
      </c>
      <c r="C21" s="167" t="s">
        <v>4300</v>
      </c>
      <c r="E21" s="216">
        <f>MAX(G21:L21)</f>
        <v>1</v>
      </c>
      <c r="F21" s="214">
        <v>0</v>
      </c>
      <c r="G21" s="227">
        <f>IF(AND($J$3="DA",$M$3="DA",MAX(PRRAS!D12:D972)&gt;0,Bil!D249&gt;=Bil!D253,OR(ABS(Bil!D249-Bil!D253-PRRAS!D648)&gt;1,PRRAS!D649&lt;&gt;0)),1,0)</f>
        <v>1</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c r="A22" s="162">
        <f>1+A21</f>
        <v>17</v>
      </c>
      <c r="B22" s="163" t="str">
        <f>IF(E22=1,"Pogreška",IF(F22=1,"Provjera","O.K."))</f>
        <v>O.K.</v>
      </c>
      <c r="C22" s="167" t="s">
        <v>4269</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c r="A23" s="468" t="s">
        <v>1981</v>
      </c>
      <c r="B23" s="469"/>
      <c r="C23" s="470"/>
      <c r="E23" s="216">
        <f>SUM(E24:E261)</f>
        <v>0</v>
      </c>
      <c r="F23" s="216">
        <f>SUM(F24:F261)</f>
        <v>3</v>
      </c>
      <c r="T23" s="216">
        <v>3277</v>
      </c>
      <c r="U23" s="216">
        <v>25860</v>
      </c>
    </row>
    <row r="24" spans="1:21" ht="30" customHeight="1">
      <c r="A24" s="162">
        <f>1+A22</f>
        <v>18</v>
      </c>
      <c r="B24" s="163" t="str">
        <f t="shared" ref="B24:B87" si="3">IF(E24=1,"Pogreška",IF(F24=1,"Provjera","O.K."))</f>
        <v>O.K.</v>
      </c>
      <c r="C24" s="167" t="s">
        <v>4260</v>
      </c>
      <c r="D24" s="231"/>
      <c r="E24" s="216">
        <f t="shared" ref="E24:E55" si="4">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c r="A25" s="162">
        <f t="shared" ref="A25:A88" si="5">1+A24</f>
        <v>19</v>
      </c>
      <c r="B25" s="163" t="str">
        <f t="shared" si="3"/>
        <v>O.K.</v>
      </c>
      <c r="C25" s="169" t="s">
        <v>4039</v>
      </c>
      <c r="D25" s="231"/>
      <c r="E25" s="216">
        <f t="shared" si="4"/>
        <v>0</v>
      </c>
      <c r="F25" s="216">
        <v>0</v>
      </c>
      <c r="G25" s="215">
        <f>IF(OR(AND(PRRAS!D656=0,PRRAS!D658&lt;&gt;0),AND(PRRAS!D656&lt;&gt;0,PRRAS!D658=0)),1,0)</f>
        <v>0</v>
      </c>
      <c r="T25" s="216">
        <v>3293</v>
      </c>
      <c r="U25" s="216">
        <v>29285</v>
      </c>
    </row>
    <row r="26" spans="1:21" ht="15" customHeight="1">
      <c r="A26" s="162">
        <f t="shared" si="5"/>
        <v>20</v>
      </c>
      <c r="B26" s="163" t="str">
        <f t="shared" si="3"/>
        <v>O.K.</v>
      </c>
      <c r="C26" s="169" t="s">
        <v>4040</v>
      </c>
      <c r="D26" s="231"/>
      <c r="E26" s="216">
        <f t="shared" si="4"/>
        <v>0</v>
      </c>
      <c r="F26" s="216">
        <v>0</v>
      </c>
      <c r="G26" s="215">
        <f>IF(OR(AND(PRRAS!D657=0,PRRAS!D659&lt;&gt;0),AND(PRRAS!D657&lt;&gt;0,PRRAS!D659=0)),1,0)</f>
        <v>0</v>
      </c>
      <c r="T26" s="216">
        <v>3308</v>
      </c>
      <c r="U26" s="216">
        <v>29308</v>
      </c>
    </row>
    <row r="27" spans="1:21" ht="15" customHeight="1">
      <c r="A27" s="162">
        <f t="shared" si="5"/>
        <v>21</v>
      </c>
      <c r="B27" s="163" t="str">
        <f t="shared" si="3"/>
        <v>O.K.</v>
      </c>
      <c r="C27" s="169" t="s">
        <v>3166</v>
      </c>
      <c r="D27" s="231"/>
      <c r="E27" s="216">
        <f t="shared" si="4"/>
        <v>0</v>
      </c>
      <c r="F27" s="216">
        <v>0</v>
      </c>
      <c r="G27" s="215">
        <f>IF(PRRAS!D661&gt;PRRAS!D30,1,0)</f>
        <v>0</v>
      </c>
      <c r="H27" s="215">
        <f>IF(PRRAS!E661&gt;PRRAS!E30,1,0)</f>
        <v>0</v>
      </c>
      <c r="T27" s="216">
        <v>3316</v>
      </c>
      <c r="U27" s="216">
        <v>29316</v>
      </c>
    </row>
    <row r="28" spans="1:21" ht="15" customHeight="1">
      <c r="A28" s="162">
        <f t="shared" si="5"/>
        <v>22</v>
      </c>
      <c r="B28" s="163" t="str">
        <f t="shared" si="3"/>
        <v>O.K.</v>
      </c>
      <c r="C28" s="169" t="s">
        <v>3355</v>
      </c>
      <c r="D28" s="231"/>
      <c r="E28" s="216">
        <f t="shared" si="4"/>
        <v>0</v>
      </c>
      <c r="F28" s="216">
        <v>0</v>
      </c>
      <c r="G28" s="215">
        <f>IF(PRRAS!D662+PRRAS!D663&gt;PRRAS!D39,1,0)</f>
        <v>0</v>
      </c>
      <c r="H28" s="215">
        <f>IF(PRRAS!E662+PRRAS!E663&gt;PRRAS!E39,1,0)</f>
        <v>0</v>
      </c>
      <c r="T28" s="216">
        <v>3324</v>
      </c>
      <c r="U28" s="216">
        <v>29531</v>
      </c>
    </row>
    <row r="29" spans="1:21" ht="15" customHeight="1">
      <c r="A29" s="162">
        <f t="shared" si="5"/>
        <v>23</v>
      </c>
      <c r="B29" s="163" t="str">
        <f t="shared" si="3"/>
        <v>O.K.</v>
      </c>
      <c r="C29" s="169" t="s">
        <v>4058</v>
      </c>
      <c r="D29" s="231"/>
      <c r="E29" s="216">
        <f t="shared" si="4"/>
        <v>0</v>
      </c>
      <c r="F29" s="214">
        <v>0</v>
      </c>
      <c r="G29" s="215">
        <f>IF(ABS(PRRAS!D66-SUM(PRRAS!D664:D667))&gt;1,1,0)</f>
        <v>0</v>
      </c>
      <c r="H29" s="215">
        <f>IF(ABS(PRRAS!E66-SUM(PRRAS!E664:E667))&gt;1,1,0)</f>
        <v>0</v>
      </c>
      <c r="T29" s="216">
        <v>3332</v>
      </c>
      <c r="U29" s="216">
        <v>29566</v>
      </c>
    </row>
    <row r="30" spans="1:21" ht="15" customHeight="1">
      <c r="A30" s="162">
        <f t="shared" si="5"/>
        <v>24</v>
      </c>
      <c r="B30" s="163" t="str">
        <f t="shared" si="3"/>
        <v>O.K.</v>
      </c>
      <c r="C30" s="169" t="s">
        <v>4059</v>
      </c>
      <c r="D30" s="231"/>
      <c r="E30" s="216">
        <f t="shared" si="4"/>
        <v>0</v>
      </c>
      <c r="F30" s="214">
        <v>0</v>
      </c>
      <c r="G30" s="215">
        <f>IF(ABS(PRRAS!D67-SUM(PRRAS!D668:'PRRAS'!D671))&gt;1,1,0)</f>
        <v>0</v>
      </c>
      <c r="H30" s="215">
        <f>IF(ABS(PRRAS!E67-SUM(PRRAS!E668:'PRRAS'!E671))&gt;1,1,0)</f>
        <v>0</v>
      </c>
      <c r="T30" s="216">
        <v>3349</v>
      </c>
      <c r="U30" s="216">
        <v>29927</v>
      </c>
    </row>
    <row r="31" spans="1:21" ht="15" customHeight="1">
      <c r="A31" s="162">
        <f t="shared" si="5"/>
        <v>25</v>
      </c>
      <c r="B31" s="163" t="str">
        <f t="shared" si="3"/>
        <v>O.K.</v>
      </c>
      <c r="C31" s="169" t="s">
        <v>4060</v>
      </c>
      <c r="D31" s="231"/>
      <c r="E31" s="216">
        <f t="shared" si="4"/>
        <v>0</v>
      </c>
      <c r="F31" s="214">
        <v>0</v>
      </c>
      <c r="G31" s="215">
        <f>IF(ABS(PRRAS!D69-SUM(PRRAS!D672:D674))&gt;1,1,0)</f>
        <v>0</v>
      </c>
      <c r="H31" s="215">
        <f>IF(ABS(PRRAS!E69-SUM(PRRAS!E672:E674))&gt;1,1,0)</f>
        <v>0</v>
      </c>
      <c r="T31" s="216">
        <v>20727</v>
      </c>
      <c r="U31" s="216">
        <v>29943</v>
      </c>
    </row>
    <row r="32" spans="1:21" ht="15" customHeight="1">
      <c r="A32" s="162">
        <f t="shared" si="5"/>
        <v>26</v>
      </c>
      <c r="B32" s="163" t="str">
        <f t="shared" si="3"/>
        <v>O.K.</v>
      </c>
      <c r="C32" s="169" t="s">
        <v>2922</v>
      </c>
      <c r="D32" s="231"/>
      <c r="E32" s="216">
        <f t="shared" si="4"/>
        <v>0</v>
      </c>
      <c r="F32" s="214">
        <v>0</v>
      </c>
      <c r="G32" s="215">
        <f>IF(ABS(PRRAS!D70-SUM(PRRAS!D675:D677))&gt;1,1,0)</f>
        <v>0</v>
      </c>
      <c r="H32" s="215">
        <f>IF(ABS(PRRAS!E70-SUM(PRRAS!E675:E677))&gt;1,1,0)</f>
        <v>0</v>
      </c>
      <c r="T32" s="216">
        <v>22275</v>
      </c>
      <c r="U32" s="216">
        <v>30099</v>
      </c>
    </row>
    <row r="33" spans="1:21" ht="15" customHeight="1">
      <c r="A33" s="162">
        <f t="shared" si="5"/>
        <v>27</v>
      </c>
      <c r="B33" s="163" t="str">
        <f t="shared" si="3"/>
        <v>O.K.</v>
      </c>
      <c r="C33" s="169" t="s">
        <v>2912</v>
      </c>
      <c r="D33" s="231"/>
      <c r="E33" s="216">
        <f t="shared" si="4"/>
        <v>0</v>
      </c>
      <c r="F33" s="214">
        <v>0</v>
      </c>
      <c r="G33" s="215">
        <f>IF(ABS(PRRAS!D75-PRRAS!D678-PRRAS!D679)&gt;1,1,0)</f>
        <v>0</v>
      </c>
      <c r="H33" s="215">
        <f>IF(ABS(PRRAS!E75-PRRAS!E678-PRRAS!E679)&gt;1,1,0)</f>
        <v>0</v>
      </c>
      <c r="T33" s="216">
        <v>24086</v>
      </c>
      <c r="U33" s="216">
        <v>30103</v>
      </c>
    </row>
    <row r="34" spans="1:21" ht="15" customHeight="1">
      <c r="A34" s="162">
        <f t="shared" si="5"/>
        <v>28</v>
      </c>
      <c r="B34" s="163" t="str">
        <f t="shared" si="3"/>
        <v>O.K.</v>
      </c>
      <c r="C34" s="169" t="s">
        <v>2913</v>
      </c>
      <c r="D34" s="231"/>
      <c r="E34" s="216">
        <f t="shared" si="4"/>
        <v>0</v>
      </c>
      <c r="F34" s="214">
        <v>0</v>
      </c>
      <c r="G34" s="215">
        <f>IF(ABS(PRRAS!D76-PRRAS!D680-PRRAS!D681)&gt;1,1,0)</f>
        <v>0</v>
      </c>
      <c r="H34" s="215">
        <f>IF(ABS(PRRAS!E76-PRRAS!E680-PRRAS!E681)&gt;1,1,0)</f>
        <v>0</v>
      </c>
      <c r="T34" s="216">
        <v>26346</v>
      </c>
      <c r="U34" s="216">
        <v>30120</v>
      </c>
    </row>
    <row r="35" spans="1:21" ht="15" customHeight="1">
      <c r="A35" s="162">
        <f t="shared" si="5"/>
        <v>29</v>
      </c>
      <c r="B35" s="163" t="str">
        <f t="shared" si="3"/>
        <v>O.K.</v>
      </c>
      <c r="C35" s="169" t="s">
        <v>2923</v>
      </c>
      <c r="D35" s="231"/>
      <c r="E35" s="216">
        <f t="shared" si="4"/>
        <v>0</v>
      </c>
      <c r="F35" s="214">
        <v>0</v>
      </c>
      <c r="G35" s="215">
        <f>IF(ABS(PRRAS!D78-SUM(PRRAS!D682:D685))&gt;1,1,0)</f>
        <v>0</v>
      </c>
      <c r="H35" s="215">
        <f>IF(ABS(PRRAS!E78-SUM(PRRAS!E682:E685))&gt;1,1,0)</f>
        <v>0</v>
      </c>
      <c r="T35" s="216">
        <v>43214</v>
      </c>
      <c r="U35" s="216">
        <v>30339</v>
      </c>
    </row>
    <row r="36" spans="1:21" ht="15" customHeight="1">
      <c r="A36" s="162">
        <f t="shared" si="5"/>
        <v>30</v>
      </c>
      <c r="B36" s="163" t="str">
        <f t="shared" si="3"/>
        <v>O.K.</v>
      </c>
      <c r="C36" s="169" t="s">
        <v>2924</v>
      </c>
      <c r="D36" s="231"/>
      <c r="E36" s="216">
        <f t="shared" si="4"/>
        <v>0</v>
      </c>
      <c r="F36" s="214">
        <v>0</v>
      </c>
      <c r="G36" s="215">
        <f>IF(ABS(PRRAS!D79-SUM(PRRAS!D686:D689))&gt;1,1,0)</f>
        <v>0</v>
      </c>
      <c r="H36" s="215">
        <f>IF(ABS(PRRAS!E79-SUM(PRRAS!E686:E689))&gt;1,1,0)</f>
        <v>0</v>
      </c>
      <c r="T36" s="216">
        <v>46614</v>
      </c>
      <c r="U36" s="216">
        <v>30630</v>
      </c>
    </row>
    <row r="37" spans="1:21" ht="15" customHeight="1">
      <c r="A37" s="162">
        <f t="shared" si="5"/>
        <v>31</v>
      </c>
      <c r="B37" s="163" t="str">
        <f t="shared" si="3"/>
        <v>O.K.</v>
      </c>
      <c r="C37" s="169" t="s">
        <v>3167</v>
      </c>
      <c r="D37" s="231"/>
      <c r="E37" s="216">
        <f t="shared" si="4"/>
        <v>0</v>
      </c>
      <c r="F37" s="214">
        <v>0</v>
      </c>
      <c r="G37" s="215">
        <f>IF(PRRAS!D690&gt;PRRAS!D93,1,0)</f>
        <v>0</v>
      </c>
      <c r="H37" s="215">
        <f>IF(PRRAS!E690&gt;PRRAS!E93,1,0)</f>
        <v>0</v>
      </c>
      <c r="T37" s="216">
        <v>47037</v>
      </c>
      <c r="U37" s="216">
        <v>30865</v>
      </c>
    </row>
    <row r="38" spans="1:21" ht="15" customHeight="1">
      <c r="A38" s="162">
        <f t="shared" si="5"/>
        <v>32</v>
      </c>
      <c r="B38" s="163" t="str">
        <f t="shared" si="3"/>
        <v>O.K.</v>
      </c>
      <c r="C38" s="169" t="s">
        <v>4061</v>
      </c>
      <c r="D38" s="231"/>
      <c r="E38" s="216">
        <f t="shared" si="4"/>
        <v>0</v>
      </c>
      <c r="F38" s="214">
        <v>0</v>
      </c>
      <c r="G38" s="215">
        <f>IF(ABS(PRRAS!D108-SUM(PRRAS!D691:D697))&gt;1,1,0)</f>
        <v>0</v>
      </c>
      <c r="H38" s="215">
        <f>IF(ABS(PRRAS!E108-SUM(PRRAS!E691:E697))&gt;1,1,0)</f>
        <v>0</v>
      </c>
      <c r="T38" s="216">
        <v>47053</v>
      </c>
      <c r="U38" s="216">
        <v>30912</v>
      </c>
    </row>
    <row r="39" spans="1:21" ht="15" customHeight="1">
      <c r="A39" s="162">
        <f t="shared" si="5"/>
        <v>33</v>
      </c>
      <c r="B39" s="163" t="str">
        <f t="shared" si="3"/>
        <v>O.K.</v>
      </c>
      <c r="C39" s="169" t="s">
        <v>3421</v>
      </c>
      <c r="D39" s="231"/>
      <c r="E39" s="216">
        <f t="shared" si="4"/>
        <v>0</v>
      </c>
      <c r="F39" s="214">
        <v>0</v>
      </c>
      <c r="G39" s="215">
        <f>IF(SUM(PRRAS!D698:D700)&gt;PRRAS!D127,1,0)</f>
        <v>0</v>
      </c>
      <c r="H39" s="215">
        <f>IF(SUM(PRRAS!E698:E700)&gt;PRRAS!E127,1,0)</f>
        <v>0</v>
      </c>
      <c r="T39" s="216">
        <v>47096</v>
      </c>
      <c r="U39" s="216">
        <v>30929</v>
      </c>
    </row>
    <row r="40" spans="1:21" ht="15" customHeight="1">
      <c r="A40" s="162">
        <f t="shared" si="5"/>
        <v>34</v>
      </c>
      <c r="B40" s="163" t="str">
        <f t="shared" si="3"/>
        <v>O.K.</v>
      </c>
      <c r="C40" s="169" t="s">
        <v>3391</v>
      </c>
      <c r="D40" s="231"/>
      <c r="E40" s="216">
        <f t="shared" si="4"/>
        <v>0</v>
      </c>
      <c r="F40" s="214">
        <v>0</v>
      </c>
      <c r="G40" s="215">
        <f>IF(PRRAS!D701+PRRAS!D702&gt;PRRAS!D166,1,0)</f>
        <v>0</v>
      </c>
      <c r="H40" s="215">
        <f>IF(PRRAS!E701+PRRAS!E702&gt;PRRAS!E166,1,0)</f>
        <v>0</v>
      </c>
      <c r="T40" s="216">
        <v>47107</v>
      </c>
      <c r="U40" s="216">
        <v>30953</v>
      </c>
    </row>
    <row r="41" spans="1:21" ht="15" customHeight="1">
      <c r="A41" s="162">
        <f t="shared" si="5"/>
        <v>35</v>
      </c>
      <c r="B41" s="163" t="str">
        <f t="shared" si="3"/>
        <v>O.K.</v>
      </c>
      <c r="C41" s="169" t="s">
        <v>3168</v>
      </c>
      <c r="D41" s="231"/>
      <c r="E41" s="216">
        <f t="shared" si="4"/>
        <v>0</v>
      </c>
      <c r="F41" s="214">
        <v>0</v>
      </c>
      <c r="G41" s="215">
        <f>IF(PRRAS!D703&gt;PRRAS!D174,1,0)</f>
        <v>0</v>
      </c>
      <c r="H41" s="215">
        <f>IF(PRRAS!E703&gt;PRRAS!E174,1,0)</f>
        <v>0</v>
      </c>
      <c r="T41" s="216">
        <v>47439</v>
      </c>
      <c r="U41" s="216">
        <v>31000</v>
      </c>
    </row>
    <row r="42" spans="1:21" ht="15" customHeight="1">
      <c r="A42" s="162">
        <f t="shared" si="5"/>
        <v>36</v>
      </c>
      <c r="B42" s="163" t="str">
        <f t="shared" si="3"/>
        <v>O.K.</v>
      </c>
      <c r="C42" s="169" t="s">
        <v>3169</v>
      </c>
      <c r="D42" s="231"/>
      <c r="E42" s="216">
        <f t="shared" si="4"/>
        <v>0</v>
      </c>
      <c r="F42" s="214">
        <v>0</v>
      </c>
      <c r="G42" s="215">
        <f>IF(PRRAS!D704&gt;PRRAS!D190,1,0)</f>
        <v>0</v>
      </c>
      <c r="H42" s="215">
        <f>IF(PRRAS!E704&gt;PRRAS!E190,1,0)</f>
        <v>0</v>
      </c>
      <c r="T42" s="216">
        <v>47668</v>
      </c>
      <c r="U42" s="216">
        <v>31147</v>
      </c>
    </row>
    <row r="43" spans="1:21" ht="15" customHeight="1">
      <c r="A43" s="162">
        <f t="shared" si="5"/>
        <v>37</v>
      </c>
      <c r="B43" s="163" t="str">
        <f t="shared" si="3"/>
        <v>O.K.</v>
      </c>
      <c r="C43" s="169" t="s">
        <v>3170</v>
      </c>
      <c r="D43" s="231"/>
      <c r="E43" s="216">
        <f t="shared" si="4"/>
        <v>0</v>
      </c>
      <c r="F43" s="214">
        <v>0</v>
      </c>
      <c r="G43" s="215">
        <f>IF(PRRAS!D705&gt;PRRAS!D191,1,0)</f>
        <v>0</v>
      </c>
      <c r="H43" s="215">
        <f>IF(PRRAS!E705&gt;PRRAS!E191,1,0)</f>
        <v>0</v>
      </c>
      <c r="T43" s="216">
        <v>49075</v>
      </c>
      <c r="U43" s="216">
        <v>31202</v>
      </c>
    </row>
    <row r="44" spans="1:21" ht="15" customHeight="1">
      <c r="A44" s="162">
        <f t="shared" si="5"/>
        <v>38</v>
      </c>
      <c r="B44" s="163" t="str">
        <f t="shared" si="3"/>
        <v>O.K.</v>
      </c>
      <c r="C44" s="169" t="s">
        <v>3422</v>
      </c>
      <c r="D44" s="231"/>
      <c r="E44" s="216">
        <f t="shared" si="4"/>
        <v>0</v>
      </c>
      <c r="F44" s="214">
        <v>0</v>
      </c>
      <c r="G44" s="215">
        <f>IF(SUM(PRRAS!D706:D708)&gt;PRRAS!D192,1,0)</f>
        <v>0</v>
      </c>
      <c r="H44" s="215">
        <f>IF(SUM(PRRAS!E706:E708)&gt;PRRAS!E192,1,0)</f>
        <v>0</v>
      </c>
      <c r="T44" s="216">
        <v>50395</v>
      </c>
      <c r="U44" s="216">
        <v>31920</v>
      </c>
    </row>
    <row r="45" spans="1:21" ht="15" customHeight="1">
      <c r="A45" s="162">
        <f t="shared" si="5"/>
        <v>39</v>
      </c>
      <c r="B45" s="163" t="str">
        <f t="shared" si="3"/>
        <v>O.K.</v>
      </c>
      <c r="C45" s="169" t="s">
        <v>3171</v>
      </c>
      <c r="D45" s="231"/>
      <c r="E45" s="216">
        <f t="shared" si="4"/>
        <v>0</v>
      </c>
      <c r="F45" s="214">
        <v>0</v>
      </c>
      <c r="G45" s="215">
        <f>IF(PRRAS!D709&gt;PRRAS!D194,1,0)</f>
        <v>0</v>
      </c>
      <c r="H45" s="215">
        <f>IF(PRRAS!E709&gt;PRRAS!E194,1,0)</f>
        <v>0</v>
      </c>
      <c r="T45" s="216">
        <v>50395</v>
      </c>
      <c r="U45" s="216">
        <v>31995</v>
      </c>
    </row>
    <row r="46" spans="1:21" ht="15" customHeight="1">
      <c r="A46" s="162">
        <f t="shared" si="5"/>
        <v>40</v>
      </c>
      <c r="B46" s="163" t="str">
        <f t="shared" si="3"/>
        <v>O.K.</v>
      </c>
      <c r="C46" s="169" t="s">
        <v>3172</v>
      </c>
      <c r="D46" s="231"/>
      <c r="E46" s="216">
        <f t="shared" si="4"/>
        <v>0</v>
      </c>
      <c r="F46" s="214">
        <v>0</v>
      </c>
      <c r="G46" s="215">
        <f>IF(PRRAS!D710&gt;PRRAS!D197,1,0)</f>
        <v>0</v>
      </c>
      <c r="H46" s="215">
        <f>IF(PRRAS!E710&gt;PRRAS!E197,1,0)</f>
        <v>0</v>
      </c>
      <c r="T46" s="216">
        <v>50400</v>
      </c>
      <c r="U46" s="216">
        <v>32002</v>
      </c>
    </row>
    <row r="47" spans="1:21" ht="15" customHeight="1">
      <c r="A47" s="162">
        <f t="shared" si="5"/>
        <v>41</v>
      </c>
      <c r="B47" s="163" t="str">
        <f t="shared" si="3"/>
        <v>O.K.</v>
      </c>
      <c r="C47" s="169" t="s">
        <v>3173</v>
      </c>
      <c r="D47" s="231"/>
      <c r="E47" s="216">
        <f t="shared" si="4"/>
        <v>0</v>
      </c>
      <c r="F47" s="214">
        <v>0</v>
      </c>
      <c r="G47" s="215">
        <f>IF(PRRAS!D711&gt;PRRAS!D198,1,0)</f>
        <v>0</v>
      </c>
      <c r="H47" s="215">
        <f>IF(PRRAS!E711&gt;PRRAS!E198,1,0)</f>
        <v>0</v>
      </c>
      <c r="T47" s="216">
        <v>51409</v>
      </c>
      <c r="U47" s="216">
        <v>32133</v>
      </c>
    </row>
    <row r="48" spans="1:21" ht="15" customHeight="1">
      <c r="A48" s="162">
        <f t="shared" si="5"/>
        <v>42</v>
      </c>
      <c r="B48" s="163" t="str">
        <f t="shared" si="3"/>
        <v>O.K.</v>
      </c>
      <c r="C48" s="169" t="s">
        <v>4072</v>
      </c>
      <c r="D48" s="231"/>
      <c r="E48" s="216">
        <f t="shared" si="4"/>
        <v>0</v>
      </c>
      <c r="F48" s="214">
        <v>0</v>
      </c>
      <c r="G48" s="215">
        <f>IF(ABS(PRRAS!D712+PRRAS!D713-PRRAS!D206)&gt;1,1,0)</f>
        <v>0</v>
      </c>
      <c r="H48" s="215">
        <f>IF(ABS(PRRAS!E712+PRRAS!E713-PRRAS!E206)&gt;1,1,0)</f>
        <v>0</v>
      </c>
      <c r="T48" s="216">
        <v>51441</v>
      </c>
      <c r="U48" s="216">
        <v>32168</v>
      </c>
    </row>
    <row r="49" spans="1:21" ht="15" customHeight="1">
      <c r="A49" s="162">
        <f t="shared" si="5"/>
        <v>43</v>
      </c>
      <c r="B49" s="163" t="str">
        <f t="shared" si="3"/>
        <v>O.K.</v>
      </c>
      <c r="C49" s="169" t="s">
        <v>4073</v>
      </c>
      <c r="D49" s="231"/>
      <c r="E49" s="216">
        <f t="shared" si="4"/>
        <v>0</v>
      </c>
      <c r="F49" s="214">
        <v>0</v>
      </c>
      <c r="G49" s="215">
        <f>IF(ABS(PRRAS!D714+PRRAS!D715-PRRAS!D207)&gt;1,1,0)</f>
        <v>0</v>
      </c>
      <c r="H49" s="215">
        <f>IF(ABS(PRRAS!E714+PRRAS!E715-PRRAS!E207)&gt;1,1,0)</f>
        <v>0</v>
      </c>
      <c r="T49" s="216">
        <v>99999</v>
      </c>
      <c r="U49" s="216">
        <v>32176</v>
      </c>
    </row>
    <row r="50" spans="1:21" ht="15" customHeight="1">
      <c r="A50" s="162">
        <f t="shared" si="5"/>
        <v>44</v>
      </c>
      <c r="B50" s="163" t="str">
        <f t="shared" si="3"/>
        <v>O.K.</v>
      </c>
      <c r="C50" s="169" t="s">
        <v>4074</v>
      </c>
      <c r="D50" s="231"/>
      <c r="E50" s="216">
        <f t="shared" si="4"/>
        <v>0</v>
      </c>
      <c r="F50" s="214">
        <v>0</v>
      </c>
      <c r="G50" s="215">
        <f>IF(ABS(PRRAS!D716+PRRAS!D717-PRRAS!D208)&gt;1,1,0)</f>
        <v>0</v>
      </c>
      <c r="H50" s="215">
        <f>IF(ABS(PRRAS!E716+PRRAS!E717-PRRAS!E208)&gt;1,1,0)</f>
        <v>0</v>
      </c>
      <c r="U50" s="216">
        <v>32184</v>
      </c>
    </row>
    <row r="51" spans="1:21" ht="15" customHeight="1">
      <c r="A51" s="162">
        <f t="shared" si="5"/>
        <v>45</v>
      </c>
      <c r="B51" s="163" t="str">
        <f t="shared" si="3"/>
        <v>O.K.</v>
      </c>
      <c r="C51" s="169" t="s">
        <v>4076</v>
      </c>
      <c r="D51" s="231"/>
      <c r="E51" s="216">
        <f t="shared" si="4"/>
        <v>0</v>
      </c>
      <c r="F51" s="214">
        <v>0</v>
      </c>
      <c r="G51" s="215">
        <f>IF(ABS(PRRAS!D718+PRRAS!D719-PRRAS!D209)&gt;1,1,0)</f>
        <v>0</v>
      </c>
      <c r="H51" s="215">
        <f>IF(ABS(PRRAS!E718+PRRAS!E719-PRRAS!E209)&gt;1,1,0)</f>
        <v>0</v>
      </c>
      <c r="U51" s="216">
        <v>32221</v>
      </c>
    </row>
    <row r="52" spans="1:21" ht="15" customHeight="1">
      <c r="A52" s="162">
        <f t="shared" si="5"/>
        <v>46</v>
      </c>
      <c r="B52" s="163" t="str">
        <f t="shared" si="3"/>
        <v>O.K.</v>
      </c>
      <c r="C52" s="169" t="s">
        <v>4116</v>
      </c>
      <c r="D52" s="231"/>
      <c r="E52" s="216">
        <f t="shared" si="4"/>
        <v>0</v>
      </c>
      <c r="F52" s="214">
        <v>0</v>
      </c>
      <c r="G52" s="215">
        <f>IF(ABS(PRRAS!D211-SUM(PRRAS!D720:D723))&gt;1,1,0)</f>
        <v>0</v>
      </c>
      <c r="H52" s="215">
        <f>IF(ABS(PRRAS!E211-SUM(PRRAS!E720:E723))&gt;1,1,0)</f>
        <v>0</v>
      </c>
      <c r="U52" s="216">
        <v>32272</v>
      </c>
    </row>
    <row r="53" spans="1:21" ht="15" customHeight="1">
      <c r="A53" s="162">
        <f t="shared" si="5"/>
        <v>47</v>
      </c>
      <c r="B53" s="163" t="str">
        <f t="shared" si="3"/>
        <v>O.K.</v>
      </c>
      <c r="C53" s="169" t="s">
        <v>4117</v>
      </c>
      <c r="D53" s="231"/>
      <c r="E53" s="216">
        <f t="shared" si="4"/>
        <v>0</v>
      </c>
      <c r="F53" s="214">
        <v>0</v>
      </c>
      <c r="G53" s="215">
        <f>IF(ABS(PRRAS!D212-SUM(PRRAS!D724:D726))&gt;1,1,0)</f>
        <v>0</v>
      </c>
      <c r="H53" s="215">
        <f>IF(ABS(PRRAS!E212-SUM(PRRAS!E724:E726))&gt;1,1,0)</f>
        <v>0</v>
      </c>
      <c r="U53" s="216">
        <v>32490</v>
      </c>
    </row>
    <row r="54" spans="1:21" ht="15" customHeight="1">
      <c r="A54" s="162">
        <f t="shared" si="5"/>
        <v>48</v>
      </c>
      <c r="B54" s="163" t="str">
        <f t="shared" si="3"/>
        <v>O.K.</v>
      </c>
      <c r="C54" s="169" t="s">
        <v>4118</v>
      </c>
      <c r="D54" s="231"/>
      <c r="E54" s="216">
        <f t="shared" si="4"/>
        <v>0</v>
      </c>
      <c r="F54" s="214">
        <v>0</v>
      </c>
      <c r="G54" s="215">
        <f>IF(ABS(PRRAS!D213-SUM(PRRAS!D727:D732))&gt;1,1,0)</f>
        <v>0</v>
      </c>
      <c r="H54" s="215">
        <f>IF(ABS(PRRAS!E213-SUM(PRRAS!E727:E732))&gt;1,1,0)</f>
        <v>0</v>
      </c>
      <c r="U54" s="216">
        <v>32504</v>
      </c>
    </row>
    <row r="55" spans="1:21" ht="15" customHeight="1">
      <c r="A55" s="162">
        <f t="shared" si="5"/>
        <v>49</v>
      </c>
      <c r="B55" s="163" t="str">
        <f t="shared" si="3"/>
        <v>O.K.</v>
      </c>
      <c r="C55" s="169" t="s">
        <v>3395</v>
      </c>
      <c r="D55" s="231"/>
      <c r="E55" s="216">
        <f t="shared" si="4"/>
        <v>0</v>
      </c>
      <c r="F55" s="214">
        <v>0</v>
      </c>
      <c r="G55" s="215">
        <f>IF(SUM(PRRAS!D733:D735)&gt;PRRAS!D216,1,0)</f>
        <v>0</v>
      </c>
      <c r="H55" s="215">
        <f>IF(SUM(PRRAS!E733:E735)&gt;PRRAS!E216,1,0)</f>
        <v>0</v>
      </c>
      <c r="U55" s="216">
        <v>32553</v>
      </c>
    </row>
    <row r="56" spans="1:21" ht="15" customHeight="1">
      <c r="A56" s="162">
        <f t="shared" si="5"/>
        <v>50</v>
      </c>
      <c r="B56" s="163" t="str">
        <f t="shared" si="3"/>
        <v>O.K.</v>
      </c>
      <c r="C56" s="169" t="s">
        <v>4119</v>
      </c>
      <c r="D56" s="231"/>
      <c r="E56" s="216">
        <f t="shared" ref="E56:E87" si="6">MAX(G56:L56)</f>
        <v>0</v>
      </c>
      <c r="F56" s="214">
        <v>0</v>
      </c>
      <c r="G56" s="215">
        <f>IF(ABS(PRRAS!D217-SUM(PRRAS!D736:D742))&gt;1,1,0)</f>
        <v>0</v>
      </c>
      <c r="H56" s="215">
        <f>IF(ABS(PRRAS!E217-SUM(PRRAS!E736:E742))&gt;1,1,0)</f>
        <v>0</v>
      </c>
      <c r="U56" s="216">
        <v>32615</v>
      </c>
    </row>
    <row r="57" spans="1:21" ht="15" customHeight="1">
      <c r="A57" s="162">
        <f t="shared" si="5"/>
        <v>51</v>
      </c>
      <c r="B57" s="163" t="str">
        <f t="shared" si="3"/>
        <v>O.K.</v>
      </c>
      <c r="C57" s="169" t="s">
        <v>3174</v>
      </c>
      <c r="D57" s="231"/>
      <c r="E57" s="216">
        <f t="shared" si="6"/>
        <v>0</v>
      </c>
      <c r="F57" s="214">
        <v>0</v>
      </c>
      <c r="G57" s="215">
        <f>IF(PRRAS!D743&gt;PRRAS!D222,1,0)</f>
        <v>0</v>
      </c>
      <c r="H57" s="215">
        <f>IF(PRRAS!E743&gt;PRRAS!E222,1,0)</f>
        <v>0</v>
      </c>
      <c r="U57" s="216">
        <v>32867</v>
      </c>
    </row>
    <row r="58" spans="1:21" ht="15" customHeight="1">
      <c r="A58" s="162">
        <f t="shared" si="5"/>
        <v>52</v>
      </c>
      <c r="B58" s="163" t="str">
        <f t="shared" si="3"/>
        <v>O.K.</v>
      </c>
      <c r="C58" s="169" t="s">
        <v>4077</v>
      </c>
      <c r="D58" s="231"/>
      <c r="E58" s="216">
        <f t="shared" si="6"/>
        <v>0</v>
      </c>
      <c r="F58" s="214">
        <v>0</v>
      </c>
      <c r="G58" s="215">
        <f>IF(ABS(PRRAS!D230-PRRAS!D744-PRRAS!D745)&gt;1,1,0)</f>
        <v>0</v>
      </c>
      <c r="H58" s="215">
        <f>IF(ABS(PRRAS!E230-PRRAS!E744-PRRAS!E745)&gt;1,1,0)</f>
        <v>0</v>
      </c>
      <c r="U58" s="216">
        <v>32875</v>
      </c>
    </row>
    <row r="59" spans="1:21" ht="15" customHeight="1">
      <c r="A59" s="162">
        <f t="shared" si="5"/>
        <v>53</v>
      </c>
      <c r="B59" s="163" t="str">
        <f t="shared" si="3"/>
        <v>O.K.</v>
      </c>
      <c r="C59" s="169" t="s">
        <v>4120</v>
      </c>
      <c r="D59" s="231"/>
      <c r="E59" s="216">
        <f t="shared" si="6"/>
        <v>0</v>
      </c>
      <c r="F59" s="214">
        <v>0</v>
      </c>
      <c r="G59" s="215">
        <f>IF(ABS(PRRAS!D240-SUM(PRRAS!D746:D752))&gt;1,1,0)</f>
        <v>0</v>
      </c>
      <c r="H59" s="215">
        <f>IF(ABS(PRRAS!E240-SUM(PRRAS!E746:E752))&gt;1,1,0)</f>
        <v>0</v>
      </c>
      <c r="U59" s="216">
        <v>32980</v>
      </c>
    </row>
    <row r="60" spans="1:21" ht="15" customHeight="1">
      <c r="A60" s="162">
        <f t="shared" si="5"/>
        <v>54</v>
      </c>
      <c r="B60" s="163" t="str">
        <f t="shared" si="3"/>
        <v>O.K.</v>
      </c>
      <c r="C60" s="169" t="s">
        <v>4121</v>
      </c>
      <c r="D60" s="231"/>
      <c r="E60" s="216">
        <f t="shared" si="6"/>
        <v>0</v>
      </c>
      <c r="F60" s="214">
        <v>0</v>
      </c>
      <c r="G60" s="215">
        <f>IF(ABS(PRRAS!D241-SUM(PRRAS!D753:D759))&gt;1,1,0)</f>
        <v>0</v>
      </c>
      <c r="H60" s="215">
        <f>IF(ABS(PRRAS!E241-SUM(PRRAS!E753:E759))&gt;1,1,0)</f>
        <v>0</v>
      </c>
      <c r="U60" s="216">
        <v>32998</v>
      </c>
    </row>
    <row r="61" spans="1:21" ht="15" customHeight="1">
      <c r="A61" s="162">
        <f t="shared" si="5"/>
        <v>55</v>
      </c>
      <c r="B61" s="163" t="str">
        <f t="shared" si="3"/>
        <v>O.K.</v>
      </c>
      <c r="C61" s="169" t="s">
        <v>4122</v>
      </c>
      <c r="D61" s="231"/>
      <c r="E61" s="216">
        <f t="shared" si="6"/>
        <v>0</v>
      </c>
      <c r="F61" s="214">
        <v>0</v>
      </c>
      <c r="G61" s="215">
        <f>IF(ABS(PRRAS!D250-SUM(PRRAS!D760:D768))&gt;1,1,0)</f>
        <v>0</v>
      </c>
      <c r="H61" s="215">
        <f>IF(ABS(PRRAS!E250-SUM(PRRAS!E760:E768))&gt;1,1,0)</f>
        <v>0</v>
      </c>
      <c r="U61" s="216">
        <v>33013</v>
      </c>
    </row>
    <row r="62" spans="1:21" ht="15" customHeight="1">
      <c r="A62" s="162">
        <f t="shared" si="5"/>
        <v>56</v>
      </c>
      <c r="B62" s="163" t="str">
        <f t="shared" si="3"/>
        <v>O.K.</v>
      </c>
      <c r="C62" s="169" t="s">
        <v>4123</v>
      </c>
      <c r="D62" s="231"/>
      <c r="E62" s="216">
        <f t="shared" si="6"/>
        <v>0</v>
      </c>
      <c r="F62" s="214">
        <v>0</v>
      </c>
      <c r="G62" s="215">
        <f>IF(ABS(PRRAS!D251-SUM(PRRAS!D769:D777))&gt;1,1,0)</f>
        <v>0</v>
      </c>
      <c r="H62" s="215">
        <f>IF(ABS(PRRAS!E251-SUM(PRRAS!E769:E777))&gt;1,1,0)</f>
        <v>0</v>
      </c>
      <c r="U62" s="216">
        <v>33021</v>
      </c>
    </row>
    <row r="63" spans="1:21" ht="15" customHeight="1">
      <c r="A63" s="162">
        <f t="shared" si="5"/>
        <v>57</v>
      </c>
      <c r="B63" s="163" t="str">
        <f t="shared" si="3"/>
        <v>O.K.</v>
      </c>
      <c r="C63" s="169" t="s">
        <v>4124</v>
      </c>
      <c r="D63" s="231"/>
      <c r="E63" s="216">
        <f t="shared" si="6"/>
        <v>0</v>
      </c>
      <c r="F63" s="214">
        <v>0</v>
      </c>
      <c r="G63" s="215">
        <f>IF(ABS(PRRAS!D261-SUM(PRRAS!D778:D780))&gt;1,1,0)</f>
        <v>0</v>
      </c>
      <c r="H63" s="215">
        <f>IF(ABS(PRRAS!E261-SUM(PRRAS!E778:E780))&gt;1,1,0)</f>
        <v>0</v>
      </c>
      <c r="U63" s="216">
        <v>33030</v>
      </c>
    </row>
    <row r="64" spans="1:21" ht="15" customHeight="1">
      <c r="A64" s="162">
        <f t="shared" si="5"/>
        <v>58</v>
      </c>
      <c r="B64" s="163" t="str">
        <f t="shared" si="3"/>
        <v>O.K.</v>
      </c>
      <c r="C64" s="169" t="s">
        <v>4125</v>
      </c>
      <c r="D64" s="231"/>
      <c r="E64" s="216">
        <f t="shared" si="6"/>
        <v>0</v>
      </c>
      <c r="F64" s="214">
        <v>0</v>
      </c>
      <c r="G64" s="215">
        <f>IF(ABS(PRRAS!D262-SUM(PRRAS!D781:D784))&gt;1,1,0)</f>
        <v>0</v>
      </c>
      <c r="H64" s="215">
        <f>IF(ABS(PRRAS!E262-SUM(PRRAS!E781:E784))&gt;1,1,0)</f>
        <v>0</v>
      </c>
      <c r="U64" s="216">
        <v>33048</v>
      </c>
    </row>
    <row r="65" spans="1:21" ht="15" customHeight="1">
      <c r="A65" s="162">
        <f t="shared" si="5"/>
        <v>59</v>
      </c>
      <c r="B65" s="163" t="str">
        <f t="shared" si="3"/>
        <v>O.K.</v>
      </c>
      <c r="C65" s="169" t="s">
        <v>4126</v>
      </c>
      <c r="D65" s="231"/>
      <c r="E65" s="216">
        <f t="shared" si="6"/>
        <v>0</v>
      </c>
      <c r="F65" s="214">
        <v>0</v>
      </c>
      <c r="G65" s="215">
        <f>IF(ABS(PRRAS!D265-SUM(PRRAS!D785:D793))&gt;1,1,0)</f>
        <v>0</v>
      </c>
      <c r="H65" s="215">
        <f>IF(ABS(PRRAS!E265-SUM(PRRAS!E785:E793))&gt;1,1,0)</f>
        <v>0</v>
      </c>
      <c r="U65" s="216">
        <v>33097</v>
      </c>
    </row>
    <row r="66" spans="1:21" ht="15" customHeight="1">
      <c r="A66" s="162">
        <f t="shared" si="5"/>
        <v>60</v>
      </c>
      <c r="B66" s="163" t="str">
        <f t="shared" si="3"/>
        <v>O.K.</v>
      </c>
      <c r="C66" s="169" t="s">
        <v>4127</v>
      </c>
      <c r="D66" s="231"/>
      <c r="E66" s="216">
        <f t="shared" si="6"/>
        <v>0</v>
      </c>
      <c r="F66" s="214">
        <v>0</v>
      </c>
      <c r="G66" s="215">
        <f>IF(ABS(PRRAS!D266-SUM(PRRAS!D794:D798))&gt;1,1,0)</f>
        <v>0</v>
      </c>
      <c r="H66" s="215">
        <f>IF(ABS(PRRAS!E266-SUM(PRRAS!E794:E798))&gt;1,1,0)</f>
        <v>0</v>
      </c>
      <c r="U66" s="216">
        <v>33101</v>
      </c>
    </row>
    <row r="67" spans="1:21" ht="15" customHeight="1">
      <c r="A67" s="162">
        <f t="shared" si="5"/>
        <v>61</v>
      </c>
      <c r="B67" s="163" t="str">
        <f t="shared" si="3"/>
        <v>O.K.</v>
      </c>
      <c r="C67" s="169" t="s">
        <v>3175</v>
      </c>
      <c r="D67" s="231"/>
      <c r="E67" s="216">
        <f t="shared" si="6"/>
        <v>0</v>
      </c>
      <c r="F67" s="214">
        <v>0</v>
      </c>
      <c r="G67" s="215">
        <f>IF(PRRAS!D799&gt;PRRAS!D270,1,0)</f>
        <v>0</v>
      </c>
      <c r="H67" s="215">
        <f>IF(PRRAS!E799&gt;PRRAS!E270,1,0)</f>
        <v>0</v>
      </c>
      <c r="U67" s="216">
        <v>33312</v>
      </c>
    </row>
    <row r="68" spans="1:21" ht="15" customHeight="1">
      <c r="A68" s="162">
        <f t="shared" si="5"/>
        <v>62</v>
      </c>
      <c r="B68" s="163" t="str">
        <f t="shared" si="3"/>
        <v>O.K.</v>
      </c>
      <c r="C68" s="169" t="s">
        <v>4128</v>
      </c>
      <c r="D68" s="231"/>
      <c r="E68" s="216">
        <f t="shared" si="6"/>
        <v>0</v>
      </c>
      <c r="F68" s="214">
        <v>0</v>
      </c>
      <c r="G68" s="215">
        <f>IF(ABS(PRRAS!D284-SUM(PRRAS!D800:D803))&gt;1,1,0)</f>
        <v>0</v>
      </c>
      <c r="H68" s="215">
        <f>IF(ABS(PRRAS!E284-SUM(PRRAS!E800:E803))&gt;1,1,0)</f>
        <v>0</v>
      </c>
      <c r="U68" s="216">
        <v>33329</v>
      </c>
    </row>
    <row r="69" spans="1:21" ht="15" customHeight="1">
      <c r="A69" s="162">
        <f t="shared" si="5"/>
        <v>63</v>
      </c>
      <c r="B69" s="163" t="str">
        <f t="shared" si="3"/>
        <v>O.K.</v>
      </c>
      <c r="C69" s="169" t="s">
        <v>4129</v>
      </c>
      <c r="D69" s="231"/>
      <c r="E69" s="216">
        <f t="shared" si="6"/>
        <v>0</v>
      </c>
      <c r="F69" s="214">
        <v>0</v>
      </c>
      <c r="G69" s="215">
        <f>IF(ABS(PRRAS!D285-SUM(PRRAS!D804:D808))&gt;1,1,0)</f>
        <v>0</v>
      </c>
      <c r="H69" s="215">
        <f>IF(ABS(PRRAS!E285-SUM(PRRAS!E804:E808))&gt;1,1,0)</f>
        <v>0</v>
      </c>
      <c r="U69" s="216">
        <v>33337</v>
      </c>
    </row>
    <row r="70" spans="1:21" ht="15" customHeight="1">
      <c r="A70" s="162">
        <f t="shared" si="5"/>
        <v>64</v>
      </c>
      <c r="B70" s="163" t="str">
        <f t="shared" si="3"/>
        <v>O.K.</v>
      </c>
      <c r="C70" s="169" t="s">
        <v>4078</v>
      </c>
      <c r="D70" s="231"/>
      <c r="E70" s="216">
        <f t="shared" si="6"/>
        <v>0</v>
      </c>
      <c r="F70" s="214">
        <v>0</v>
      </c>
      <c r="G70" s="215">
        <f>IF(ABS(PRRAS!D286-SUM(PRRAS!D809:D810))&gt;1,1,0)</f>
        <v>0</v>
      </c>
      <c r="H70" s="215">
        <f>IF(ABS(PRRAS!E286-SUM(PRRAS!E809:E810))&gt;1,1,0)</f>
        <v>0</v>
      </c>
      <c r="U70" s="216">
        <v>33361</v>
      </c>
    </row>
    <row r="71" spans="1:21" ht="15" customHeight="1">
      <c r="A71" s="162">
        <f t="shared" si="5"/>
        <v>65</v>
      </c>
      <c r="B71" s="163" t="str">
        <f t="shared" si="3"/>
        <v>O.K.</v>
      </c>
      <c r="C71" s="169" t="s">
        <v>4079</v>
      </c>
      <c r="D71" s="231"/>
      <c r="E71" s="216">
        <f t="shared" si="6"/>
        <v>0</v>
      </c>
      <c r="F71" s="214">
        <v>0</v>
      </c>
      <c r="G71" s="215">
        <f>IF(ABS(PRRAS!D287-SUM(PRRAS!D811:D812))&gt;1,1,0)</f>
        <v>0</v>
      </c>
      <c r="H71" s="215">
        <f>IF(ABS(PRRAS!E287-SUM(PRRAS!E811:E812))&gt;1,1,0)</f>
        <v>0</v>
      </c>
      <c r="U71" s="216">
        <v>33370</v>
      </c>
    </row>
    <row r="72" spans="1:21" ht="15" customHeight="1">
      <c r="A72" s="162">
        <f t="shared" si="5"/>
        <v>66</v>
      </c>
      <c r="B72" s="163" t="str">
        <f t="shared" si="3"/>
        <v>O.K.</v>
      </c>
      <c r="C72" s="169" t="s">
        <v>3356</v>
      </c>
      <c r="D72" s="231"/>
      <c r="E72" s="216">
        <f t="shared" si="6"/>
        <v>0</v>
      </c>
      <c r="F72" s="214">
        <v>0</v>
      </c>
      <c r="G72" s="215">
        <f>IF(PRRAS!D813+PRRAS!D814&gt;PRRAS!D431,1,0)</f>
        <v>0</v>
      </c>
      <c r="H72" s="215">
        <f>IF(PRRAS!E813+PRRAS!E814&gt;PRRAS!E431,1,0)</f>
        <v>0</v>
      </c>
      <c r="U72" s="216">
        <v>33407</v>
      </c>
    </row>
    <row r="73" spans="1:21" ht="15" customHeight="1">
      <c r="A73" s="162">
        <f t="shared" si="5"/>
        <v>67</v>
      </c>
      <c r="B73" s="163" t="str">
        <f t="shared" si="3"/>
        <v>O.K.</v>
      </c>
      <c r="C73" s="169" t="s">
        <v>3357</v>
      </c>
      <c r="D73" s="231"/>
      <c r="E73" s="216">
        <f t="shared" si="6"/>
        <v>0</v>
      </c>
      <c r="F73" s="214">
        <v>0</v>
      </c>
      <c r="G73" s="215">
        <f>IF(PRRAS!D815+PRRAS!D816&gt;PRRAS!D434,1,0)</f>
        <v>0</v>
      </c>
      <c r="H73" s="215">
        <f>IF(PRRAS!E815+PRRAS!E816&gt;PRRAS!E434,1,0)</f>
        <v>0</v>
      </c>
      <c r="U73" s="216">
        <v>33499</v>
      </c>
    </row>
    <row r="74" spans="1:21" ht="15" customHeight="1">
      <c r="A74" s="162">
        <f t="shared" si="5"/>
        <v>68</v>
      </c>
      <c r="B74" s="163" t="str">
        <f t="shared" si="3"/>
        <v>O.K.</v>
      </c>
      <c r="C74" s="169" t="s">
        <v>3358</v>
      </c>
      <c r="D74" s="231"/>
      <c r="E74" s="216">
        <f t="shared" si="6"/>
        <v>0</v>
      </c>
      <c r="F74" s="214">
        <v>0</v>
      </c>
      <c r="G74" s="215">
        <f>IF(PRRAS!D817+PRRAS!D818&gt;PRRAS!D435,1,0)</f>
        <v>0</v>
      </c>
      <c r="H74" s="215">
        <f>IF(PRRAS!E817+PRRAS!E818&gt;PRRAS!E435,1,0)</f>
        <v>0</v>
      </c>
      <c r="U74" s="216">
        <v>33520</v>
      </c>
    </row>
    <row r="75" spans="1:21" ht="15" customHeight="1">
      <c r="A75" s="162">
        <f t="shared" si="5"/>
        <v>69</v>
      </c>
      <c r="B75" s="163" t="str">
        <f t="shared" si="3"/>
        <v>O.K.</v>
      </c>
      <c r="C75" s="169" t="s">
        <v>3359</v>
      </c>
      <c r="D75" s="231"/>
      <c r="E75" s="216">
        <f t="shared" si="6"/>
        <v>0</v>
      </c>
      <c r="F75" s="214">
        <v>0</v>
      </c>
      <c r="G75" s="215">
        <f>IF(PRRAS!D819+PRRAS!D820&gt;PRRAS!D436,1,0)</f>
        <v>0</v>
      </c>
      <c r="H75" s="215">
        <f>IF(PRRAS!E819+PRRAS!E820&gt;PRRAS!E436,1,0)</f>
        <v>0</v>
      </c>
      <c r="U75" s="216">
        <v>33538</v>
      </c>
    </row>
    <row r="76" spans="1:21" ht="15" customHeight="1">
      <c r="A76" s="162">
        <f t="shared" si="5"/>
        <v>70</v>
      </c>
      <c r="B76" s="163" t="str">
        <f t="shared" si="3"/>
        <v>O.K.</v>
      </c>
      <c r="C76" s="169" t="s">
        <v>4102</v>
      </c>
      <c r="D76" s="231"/>
      <c r="E76" s="216">
        <f t="shared" si="6"/>
        <v>0</v>
      </c>
      <c r="F76" s="214">
        <v>0</v>
      </c>
      <c r="G76" s="215">
        <f>IF(ABS(PRRAS!D437-SUM(PRRAS!D821:D823))&gt;1,1,0)</f>
        <v>0</v>
      </c>
      <c r="H76" s="215">
        <f>IF(ABS(PRRAS!E437-SUM(PRRAS!E821:E823))&gt;1,1,0)</f>
        <v>0</v>
      </c>
      <c r="U76" s="216">
        <v>33579</v>
      </c>
    </row>
    <row r="77" spans="1:21" ht="15" customHeight="1">
      <c r="A77" s="162">
        <f t="shared" si="5"/>
        <v>71</v>
      </c>
      <c r="B77" s="163" t="str">
        <f t="shared" si="3"/>
        <v>O.K.</v>
      </c>
      <c r="C77" s="169" t="s">
        <v>3360</v>
      </c>
      <c r="D77" s="231"/>
      <c r="E77" s="216">
        <f t="shared" si="6"/>
        <v>0</v>
      </c>
      <c r="F77" s="214">
        <v>0</v>
      </c>
      <c r="G77" s="215">
        <f>IF(PRRAS!D824+PRRAS!D825&gt;PRRAS!D439,1,0)</f>
        <v>0</v>
      </c>
      <c r="H77" s="215">
        <f>IF(PRRAS!E824+PRRAS!E825&gt;PRRAS!E439,1,0)</f>
        <v>0</v>
      </c>
      <c r="U77" s="216">
        <v>33600</v>
      </c>
    </row>
    <row r="78" spans="1:21" ht="15" customHeight="1">
      <c r="A78" s="162">
        <f t="shared" si="5"/>
        <v>72</v>
      </c>
      <c r="B78" s="163" t="str">
        <f t="shared" si="3"/>
        <v>O.K.</v>
      </c>
      <c r="C78" s="169" t="s">
        <v>3361</v>
      </c>
      <c r="D78" s="231"/>
      <c r="E78" s="216">
        <f t="shared" si="6"/>
        <v>0</v>
      </c>
      <c r="F78" s="214">
        <v>0</v>
      </c>
      <c r="G78" s="215">
        <f>IF(PRRAS!D826+PRRAS!D827&gt;PRRAS!D440,1,0)</f>
        <v>0</v>
      </c>
      <c r="H78" s="215">
        <f>IF(PRRAS!E826+PRRAS!E827&gt;PRRAS!E440,1,0)</f>
        <v>0</v>
      </c>
      <c r="U78" s="216">
        <v>33618</v>
      </c>
    </row>
    <row r="79" spans="1:21" ht="15" customHeight="1">
      <c r="A79" s="162">
        <f t="shared" si="5"/>
        <v>73</v>
      </c>
      <c r="B79" s="163" t="str">
        <f t="shared" si="3"/>
        <v>O.K.</v>
      </c>
      <c r="C79" s="169" t="s">
        <v>3362</v>
      </c>
      <c r="D79" s="231"/>
      <c r="E79" s="216">
        <f t="shared" si="6"/>
        <v>0</v>
      </c>
      <c r="F79" s="214">
        <v>0</v>
      </c>
      <c r="G79" s="215">
        <f>IF(PRRAS!D828+PRRAS!D829&gt;PRRAS!D441,1,0)</f>
        <v>0</v>
      </c>
      <c r="H79" s="215">
        <f>IF(PRRAS!E828+PRRAS!E829&gt;PRRAS!E441,1,0)</f>
        <v>0</v>
      </c>
      <c r="U79" s="216">
        <v>33860</v>
      </c>
    </row>
    <row r="80" spans="1:21" ht="15" customHeight="1">
      <c r="A80" s="162">
        <f t="shared" si="5"/>
        <v>74</v>
      </c>
      <c r="B80" s="163" t="str">
        <f t="shared" si="3"/>
        <v>O.K.</v>
      </c>
      <c r="C80" s="169" t="s">
        <v>4130</v>
      </c>
      <c r="D80" s="231"/>
      <c r="E80" s="216">
        <f t="shared" si="6"/>
        <v>0</v>
      </c>
      <c r="F80" s="214">
        <v>0</v>
      </c>
      <c r="G80" s="215">
        <f>IF(ABS(PRRAS!D446-SUM(PRRAS!D830:D832))&gt;1,1,0)</f>
        <v>0</v>
      </c>
      <c r="H80" s="215">
        <f>IF(ABS(PRRAS!E446-SUM(PRRAS!E830:E832))&gt;1,1,0)</f>
        <v>0</v>
      </c>
      <c r="U80" s="216">
        <v>33878</v>
      </c>
    </row>
    <row r="81" spans="1:21" ht="15" customHeight="1">
      <c r="A81" s="162">
        <f t="shared" si="5"/>
        <v>75</v>
      </c>
      <c r="B81" s="163" t="str">
        <f t="shared" si="3"/>
        <v>O.K.</v>
      </c>
      <c r="C81" s="169" t="s">
        <v>4131</v>
      </c>
      <c r="D81" s="231"/>
      <c r="E81" s="216">
        <f t="shared" si="6"/>
        <v>0</v>
      </c>
      <c r="F81" s="214">
        <v>0</v>
      </c>
      <c r="G81" s="215">
        <f>IF(ABS(PRRAS!D447-SUM(PRRAS!D833:D835))&gt;1,1,0)</f>
        <v>0</v>
      </c>
      <c r="H81" s="215">
        <f>IF(ABS(PRRAS!E447-SUM(PRRAS!E833:E835))&gt;1,1,0)</f>
        <v>0</v>
      </c>
      <c r="U81" s="216">
        <v>33886</v>
      </c>
    </row>
    <row r="82" spans="1:21" ht="15" customHeight="1">
      <c r="A82" s="162">
        <f t="shared" si="5"/>
        <v>76</v>
      </c>
      <c r="B82" s="163" t="str">
        <f t="shared" si="3"/>
        <v>O.K.</v>
      </c>
      <c r="C82" s="169" t="s">
        <v>4080</v>
      </c>
      <c r="D82" s="231"/>
      <c r="E82" s="216">
        <f t="shared" si="6"/>
        <v>0</v>
      </c>
      <c r="F82" s="214">
        <v>0</v>
      </c>
      <c r="G82" s="215">
        <f>IF(ABS(PRRAS!D451-SUM(PRRAS!D836:D837))&gt;1,1,0)</f>
        <v>0</v>
      </c>
      <c r="H82" s="215">
        <f>IF(ABS(PRRAS!E451-SUM(PRRAS!E836:E837))&gt;1,1,0)</f>
        <v>0</v>
      </c>
      <c r="U82" s="216">
        <v>33894</v>
      </c>
    </row>
    <row r="83" spans="1:21" ht="15" customHeight="1">
      <c r="A83" s="162">
        <f t="shared" si="5"/>
        <v>77</v>
      </c>
      <c r="B83" s="163" t="str">
        <f t="shared" si="3"/>
        <v>O.K.</v>
      </c>
      <c r="C83" s="169" t="s">
        <v>4132</v>
      </c>
      <c r="D83" s="231"/>
      <c r="E83" s="216">
        <f t="shared" si="6"/>
        <v>0</v>
      </c>
      <c r="F83" s="214">
        <v>0</v>
      </c>
      <c r="G83" s="215">
        <f>IF(ABS(PRRAS!D452-SUM(PRRAS!D838:D840))&gt;1,1,0)</f>
        <v>0</v>
      </c>
      <c r="H83" s="215">
        <f>IF(ABS(PRRAS!E452-SUM(PRRAS!E838:E840))&gt;1,1,0)</f>
        <v>0</v>
      </c>
      <c r="U83" s="216">
        <v>33925</v>
      </c>
    </row>
    <row r="84" spans="1:21" ht="15" customHeight="1">
      <c r="A84" s="162">
        <f t="shared" si="5"/>
        <v>78</v>
      </c>
      <c r="B84" s="163" t="str">
        <f t="shared" si="3"/>
        <v>O.K.</v>
      </c>
      <c r="C84" s="169" t="s">
        <v>4133</v>
      </c>
      <c r="D84" s="231"/>
      <c r="E84" s="216">
        <f t="shared" si="6"/>
        <v>0</v>
      </c>
      <c r="F84" s="214">
        <v>0</v>
      </c>
      <c r="G84" s="215">
        <f>IF(ABS(PRRAS!D453-SUM(PRRAS!D841:D843))&gt;1,1,0)</f>
        <v>0</v>
      </c>
      <c r="H84" s="215">
        <f>IF(ABS(PRRAS!E453-SUM(PRRAS!E841:E843))&gt;1,1,0)</f>
        <v>0</v>
      </c>
      <c r="U84" s="216">
        <v>34282</v>
      </c>
    </row>
    <row r="85" spans="1:21" ht="15" customHeight="1">
      <c r="A85" s="162">
        <f t="shared" si="5"/>
        <v>79</v>
      </c>
      <c r="B85" s="163" t="str">
        <f t="shared" si="3"/>
        <v>O.K.</v>
      </c>
      <c r="C85" s="169" t="s">
        <v>4134</v>
      </c>
      <c r="D85" s="231"/>
      <c r="E85" s="216">
        <f t="shared" si="6"/>
        <v>0</v>
      </c>
      <c r="F85" s="214">
        <v>0</v>
      </c>
      <c r="G85" s="215">
        <f>IF(ABS(PRRAS!D454-SUM(PRRAS!D844:D846))&gt;1,1,0)</f>
        <v>0</v>
      </c>
      <c r="H85" s="215">
        <f>IF(ABS(PRRAS!E454-SUM(PRRAS!E844:E846))&gt;1,1,0)</f>
        <v>0</v>
      </c>
      <c r="U85" s="216">
        <v>34387</v>
      </c>
    </row>
    <row r="86" spans="1:21" ht="15" customHeight="1">
      <c r="A86" s="162">
        <f t="shared" si="5"/>
        <v>80</v>
      </c>
      <c r="B86" s="163" t="str">
        <f t="shared" si="3"/>
        <v>O.K.</v>
      </c>
      <c r="C86" s="169" t="s">
        <v>4135</v>
      </c>
      <c r="D86" s="231"/>
      <c r="E86" s="216">
        <f t="shared" si="6"/>
        <v>0</v>
      </c>
      <c r="F86" s="214">
        <v>0</v>
      </c>
      <c r="G86" s="215">
        <f>IF(ABS(PRRAS!D455-SUM(PRRAS!D847:D849))&gt;1,1,0)</f>
        <v>0</v>
      </c>
      <c r="H86" s="215">
        <f>IF(ABS(PRRAS!E455-SUM(PRRAS!E847:E849))&gt;1,1,0)</f>
        <v>0</v>
      </c>
      <c r="U86" s="216">
        <v>34418</v>
      </c>
    </row>
    <row r="87" spans="1:21" ht="15" customHeight="1">
      <c r="A87" s="162">
        <f t="shared" si="5"/>
        <v>81</v>
      </c>
      <c r="B87" s="163" t="str">
        <f t="shared" si="3"/>
        <v>O.K.</v>
      </c>
      <c r="C87" s="169" t="s">
        <v>4136</v>
      </c>
      <c r="D87" s="231"/>
      <c r="E87" s="216">
        <f t="shared" si="6"/>
        <v>0</v>
      </c>
      <c r="F87" s="214">
        <v>0</v>
      </c>
      <c r="G87" s="215">
        <f>IF(ABS(PRRAS!D456-SUM(PRRAS!D850:D852))&gt;1,1,0)</f>
        <v>0</v>
      </c>
      <c r="H87" s="215">
        <f>IF(ABS(PRRAS!E456-SUM(PRRAS!E850:E852))&gt;1,1,0)</f>
        <v>0</v>
      </c>
      <c r="U87" s="216">
        <v>34426</v>
      </c>
    </row>
    <row r="88" spans="1:21" ht="15" customHeight="1">
      <c r="A88" s="162">
        <f t="shared" si="5"/>
        <v>82</v>
      </c>
      <c r="B88" s="163" t="str">
        <f t="shared" ref="B88:B151" si="7">IF(E88=1,"Pogreška",IF(F88=1,"Provjera","O.K."))</f>
        <v>O.K.</v>
      </c>
      <c r="C88" s="169" t="s">
        <v>4137</v>
      </c>
      <c r="D88" s="231"/>
      <c r="E88" s="216">
        <f t="shared" ref="E88:E119" si="8">MAX(G88:L88)</f>
        <v>0</v>
      </c>
      <c r="F88" s="214">
        <v>0</v>
      </c>
      <c r="G88" s="215">
        <f>IF(ABS(PRRAS!D457-SUM(PRRAS!D853:D855))&gt;1,1,0)</f>
        <v>0</v>
      </c>
      <c r="H88" s="215">
        <f>IF(ABS(PRRAS!E457-SUM(PRRAS!E853:E855))&gt;1,1,0)</f>
        <v>0</v>
      </c>
      <c r="U88" s="216">
        <v>34434</v>
      </c>
    </row>
    <row r="89" spans="1:21" ht="15" customHeight="1">
      <c r="A89" s="162">
        <f t="shared" ref="A89:A152" si="9">1+A88</f>
        <v>83</v>
      </c>
      <c r="B89" s="163" t="str">
        <f t="shared" si="7"/>
        <v>O.K.</v>
      </c>
      <c r="C89" s="169" t="s">
        <v>3176</v>
      </c>
      <c r="D89" s="231"/>
      <c r="E89" s="216">
        <f t="shared" si="8"/>
        <v>0</v>
      </c>
      <c r="F89" s="214">
        <v>0</v>
      </c>
      <c r="G89" s="215">
        <f>IF(PRRAS!D856&gt;PRRAS!D473,1,0)</f>
        <v>0</v>
      </c>
      <c r="H89" s="215">
        <f>IF(PRRAS!E856&gt;PRRAS!E473,1,0)</f>
        <v>0</v>
      </c>
      <c r="U89" s="216">
        <v>34555</v>
      </c>
    </row>
    <row r="90" spans="1:21" ht="15" customHeight="1">
      <c r="A90" s="162">
        <f t="shared" si="9"/>
        <v>84</v>
      </c>
      <c r="B90" s="163" t="str">
        <f t="shared" si="7"/>
        <v>O.K.</v>
      </c>
      <c r="C90" s="169" t="s">
        <v>3177</v>
      </c>
      <c r="D90" s="231"/>
      <c r="E90" s="216">
        <f t="shared" si="8"/>
        <v>0</v>
      </c>
      <c r="F90" s="214">
        <v>0</v>
      </c>
      <c r="G90" s="215">
        <f>IF(PRRAS!D857&gt;PRRAS!D489,1,0)</f>
        <v>0</v>
      </c>
      <c r="H90" s="215">
        <f>IF(PRRAS!E857&gt;PRRAS!E489,1,0)</f>
        <v>0</v>
      </c>
      <c r="U90" s="216">
        <v>34571</v>
      </c>
    </row>
    <row r="91" spans="1:21" ht="15" customHeight="1">
      <c r="A91" s="162">
        <f t="shared" si="9"/>
        <v>85</v>
      </c>
      <c r="B91" s="163" t="str">
        <f t="shared" si="7"/>
        <v>O.K.</v>
      </c>
      <c r="C91" s="169" t="s">
        <v>3178</v>
      </c>
      <c r="D91" s="231"/>
      <c r="E91" s="216">
        <f t="shared" si="8"/>
        <v>0</v>
      </c>
      <c r="F91" s="214">
        <v>0</v>
      </c>
      <c r="G91" s="215">
        <f>IF(PRRAS!D858&gt;PRRAS!D490,1,0)</f>
        <v>0</v>
      </c>
      <c r="H91" s="215">
        <f>IF(PRRAS!E858&gt;PRRAS!E490,1,0)</f>
        <v>0</v>
      </c>
      <c r="U91" s="216">
        <v>34725</v>
      </c>
    </row>
    <row r="92" spans="1:21" ht="15" customHeight="1">
      <c r="A92" s="162">
        <f t="shared" si="9"/>
        <v>86</v>
      </c>
      <c r="B92" s="163" t="str">
        <f t="shared" si="7"/>
        <v>O.K.</v>
      </c>
      <c r="C92" s="169" t="s">
        <v>3179</v>
      </c>
      <c r="D92" s="231"/>
      <c r="E92" s="216">
        <f t="shared" si="8"/>
        <v>0</v>
      </c>
      <c r="F92" s="214">
        <v>0</v>
      </c>
      <c r="G92" s="215">
        <f>IF(PRRAS!D859&gt;PRRAS!D491,1,0)</f>
        <v>0</v>
      </c>
      <c r="H92" s="215">
        <f>IF(PRRAS!E859&gt;PRRAS!E491,1,0)</f>
        <v>0</v>
      </c>
      <c r="U92" s="216">
        <v>34993</v>
      </c>
    </row>
    <row r="93" spans="1:21" ht="15" customHeight="1">
      <c r="A93" s="162">
        <f t="shared" si="9"/>
        <v>87</v>
      </c>
      <c r="B93" s="163" t="str">
        <f t="shared" si="7"/>
        <v>O.K.</v>
      </c>
      <c r="C93" s="169" t="s">
        <v>3180</v>
      </c>
      <c r="D93" s="231"/>
      <c r="E93" s="216">
        <f t="shared" si="8"/>
        <v>0</v>
      </c>
      <c r="F93" s="214">
        <v>0</v>
      </c>
      <c r="G93" s="215">
        <f>IF(PRRAS!D860&gt;PRRAS!D492,1,0)</f>
        <v>0</v>
      </c>
      <c r="H93" s="215">
        <f>IF(PRRAS!E860&gt;PRRAS!E492,1,0)</f>
        <v>0</v>
      </c>
      <c r="U93" s="216">
        <v>35214</v>
      </c>
    </row>
    <row r="94" spans="1:21" ht="15" customHeight="1">
      <c r="A94" s="162">
        <f t="shared" si="9"/>
        <v>88</v>
      </c>
      <c r="B94" s="163" t="str">
        <f t="shared" si="7"/>
        <v>O.K.</v>
      </c>
      <c r="C94" s="169" t="s">
        <v>3423</v>
      </c>
      <c r="D94" s="231"/>
      <c r="E94" s="216">
        <f t="shared" si="8"/>
        <v>0</v>
      </c>
      <c r="F94" s="214">
        <v>0</v>
      </c>
      <c r="G94" s="215">
        <f>IF(SUM(PRRAS!D861:D863)&gt;PRRAS!D494,1,0)</f>
        <v>0</v>
      </c>
      <c r="H94" s="215">
        <f>IF(SUM(PRRAS!E861:E863)&gt;PRRAS!E494,1,0)</f>
        <v>0</v>
      </c>
      <c r="U94" s="216">
        <v>35319</v>
      </c>
    </row>
    <row r="95" spans="1:21" ht="15" customHeight="1">
      <c r="A95" s="162">
        <f t="shared" si="9"/>
        <v>89</v>
      </c>
      <c r="B95" s="163" t="str">
        <f t="shared" si="7"/>
        <v>O.K.</v>
      </c>
      <c r="C95" s="169" t="s">
        <v>3181</v>
      </c>
      <c r="D95" s="231"/>
      <c r="E95" s="216">
        <f t="shared" si="8"/>
        <v>0</v>
      </c>
      <c r="F95" s="214">
        <v>0</v>
      </c>
      <c r="G95" s="215">
        <f>IF(PRRAS!D864&gt;PRRAS!D495,1,0)</f>
        <v>0</v>
      </c>
      <c r="H95" s="215">
        <f>IF(PRRAS!E864&gt;PRRAS!E495,1,0)</f>
        <v>0</v>
      </c>
      <c r="U95" s="216">
        <v>35409</v>
      </c>
    </row>
    <row r="96" spans="1:21" ht="15" customHeight="1">
      <c r="A96" s="162">
        <f t="shared" si="9"/>
        <v>90</v>
      </c>
      <c r="B96" s="163" t="str">
        <f t="shared" si="7"/>
        <v>O.K.</v>
      </c>
      <c r="C96" s="169" t="s">
        <v>3363</v>
      </c>
      <c r="D96" s="231"/>
      <c r="E96" s="216">
        <f t="shared" si="8"/>
        <v>0</v>
      </c>
      <c r="F96" s="214">
        <v>0</v>
      </c>
      <c r="G96" s="215">
        <f>IF(SUM(PRRAS!D865:D866)&gt;PRRAS!D496,1,0)</f>
        <v>0</v>
      </c>
      <c r="H96" s="215">
        <f>IF(SUM(PRRAS!E865:E866)&gt;PRRAS!E496,1,0)</f>
        <v>0</v>
      </c>
      <c r="U96" s="216">
        <v>35433</v>
      </c>
    </row>
    <row r="97" spans="1:21" ht="15" customHeight="1">
      <c r="A97" s="162">
        <f t="shared" si="9"/>
        <v>91</v>
      </c>
      <c r="B97" s="163" t="str">
        <f t="shared" si="7"/>
        <v>O.K.</v>
      </c>
      <c r="C97" s="169" t="s">
        <v>3182</v>
      </c>
      <c r="D97" s="231"/>
      <c r="E97" s="216">
        <f t="shared" si="8"/>
        <v>0</v>
      </c>
      <c r="F97" s="214">
        <v>0</v>
      </c>
      <c r="G97" s="215">
        <f>IF(PRRAS!D867&gt;PRRAS!D497,1,0)</f>
        <v>0</v>
      </c>
      <c r="H97" s="215">
        <f>IF(PRRAS!E867&gt;PRRAS!E497,1,0)</f>
        <v>0</v>
      </c>
      <c r="U97" s="216">
        <v>35484</v>
      </c>
    </row>
    <row r="98" spans="1:21" ht="15" customHeight="1">
      <c r="A98" s="162">
        <f t="shared" si="9"/>
        <v>92</v>
      </c>
      <c r="B98" s="163" t="str">
        <f t="shared" si="7"/>
        <v>O.K.</v>
      </c>
      <c r="C98" s="169" t="s">
        <v>3424</v>
      </c>
      <c r="D98" s="231"/>
      <c r="E98" s="216">
        <f t="shared" si="8"/>
        <v>0</v>
      </c>
      <c r="F98" s="214">
        <v>0</v>
      </c>
      <c r="G98" s="215">
        <f>IF(SUM(PRRAS!D868:D870)&gt;PRRAS!D499,1,0)</f>
        <v>0</v>
      </c>
      <c r="H98" s="215">
        <f>IF(SUM(PRRAS!E868:E870)&gt;PRRAS!E499,1,0)</f>
        <v>0</v>
      </c>
      <c r="U98" s="216">
        <v>35548</v>
      </c>
    </row>
    <row r="99" spans="1:21" ht="15" customHeight="1">
      <c r="A99" s="162">
        <f t="shared" si="9"/>
        <v>93</v>
      </c>
      <c r="B99" s="163" t="str">
        <f t="shared" si="7"/>
        <v>O.K.</v>
      </c>
      <c r="C99" s="169" t="s">
        <v>3183</v>
      </c>
      <c r="D99" s="231"/>
      <c r="E99" s="216">
        <f t="shared" si="8"/>
        <v>0</v>
      </c>
      <c r="F99" s="214">
        <v>0</v>
      </c>
      <c r="G99" s="215">
        <f>IF(PRRAS!D871&gt;PRRAS!D500,1,0)</f>
        <v>0</v>
      </c>
      <c r="H99" s="215">
        <f>IF(PRRAS!E871&gt;PRRAS!E500,1,0)</f>
        <v>0</v>
      </c>
      <c r="U99" s="216">
        <v>35708</v>
      </c>
    </row>
    <row r="100" spans="1:21" ht="15" customHeight="1">
      <c r="A100" s="162">
        <f t="shared" si="9"/>
        <v>94</v>
      </c>
      <c r="B100" s="163" t="str">
        <f t="shared" si="7"/>
        <v>O.K.</v>
      </c>
      <c r="C100" s="169" t="s">
        <v>3364</v>
      </c>
      <c r="D100" s="231"/>
      <c r="E100" s="216">
        <f t="shared" si="8"/>
        <v>0</v>
      </c>
      <c r="F100" s="214">
        <v>0</v>
      </c>
      <c r="G100" s="215">
        <f>IF(SUM(PRRAS!D872:D873)&gt;PRRAS!D501,1,0)</f>
        <v>0</v>
      </c>
      <c r="H100" s="215">
        <f>IF(SUM(PRRAS!E872:E873)&gt;PRRAS!E501,1,0)</f>
        <v>0</v>
      </c>
      <c r="U100" s="216">
        <v>35716</v>
      </c>
    </row>
    <row r="101" spans="1:21" ht="15" customHeight="1">
      <c r="A101" s="162">
        <f t="shared" si="9"/>
        <v>95</v>
      </c>
      <c r="B101" s="163" t="str">
        <f t="shared" si="7"/>
        <v>O.K.</v>
      </c>
      <c r="C101" s="169" t="s">
        <v>3425</v>
      </c>
      <c r="D101" s="231"/>
      <c r="E101" s="216">
        <f t="shared" si="8"/>
        <v>0</v>
      </c>
      <c r="F101" s="214">
        <v>0</v>
      </c>
      <c r="G101" s="215">
        <f>IF(SUM(PRRAS!D874:D876)&gt;PRRAS!D502,1,0)</f>
        <v>0</v>
      </c>
      <c r="H101" s="215">
        <f>IF(SUM(PRRAS!E874:E876)&gt;PRRAS!E502,1,0)</f>
        <v>0</v>
      </c>
      <c r="U101" s="216">
        <v>35790</v>
      </c>
    </row>
    <row r="102" spans="1:21" ht="15" customHeight="1">
      <c r="A102" s="162">
        <f t="shared" si="9"/>
        <v>96</v>
      </c>
      <c r="B102" s="163" t="str">
        <f t="shared" si="7"/>
        <v>O.K.</v>
      </c>
      <c r="C102" s="169" t="s">
        <v>3184</v>
      </c>
      <c r="D102" s="231"/>
      <c r="E102" s="216">
        <f t="shared" si="8"/>
        <v>0</v>
      </c>
      <c r="F102" s="214">
        <v>0</v>
      </c>
      <c r="G102" s="215">
        <f>IF(PRRAS!D877&gt;PRRAS!D503,1,0)</f>
        <v>0</v>
      </c>
      <c r="H102" s="215">
        <f>IF(PRRAS!E877&gt;PRRAS!E503,1,0)</f>
        <v>0</v>
      </c>
      <c r="U102" s="216">
        <v>35896</v>
      </c>
    </row>
    <row r="103" spans="1:21" ht="15" customHeight="1">
      <c r="A103" s="162">
        <f t="shared" si="9"/>
        <v>97</v>
      </c>
      <c r="B103" s="163" t="str">
        <f t="shared" si="7"/>
        <v>O.K.</v>
      </c>
      <c r="C103" s="169" t="s">
        <v>3365</v>
      </c>
      <c r="D103" s="231"/>
      <c r="E103" s="216">
        <f t="shared" si="8"/>
        <v>0</v>
      </c>
      <c r="F103" s="214">
        <v>0</v>
      </c>
      <c r="G103" s="215">
        <f>IF(SUM(PRRAS!D878:D879)&gt;PRRAS!D504,1,0)</f>
        <v>0</v>
      </c>
      <c r="H103" s="215">
        <f>IF(SUM(PRRAS!E878:E879)&gt;PRRAS!E504,1,0)</f>
        <v>0</v>
      </c>
      <c r="U103" s="216">
        <v>35907</v>
      </c>
    </row>
    <row r="104" spans="1:21" ht="15" customHeight="1">
      <c r="A104" s="162">
        <f t="shared" si="9"/>
        <v>98</v>
      </c>
      <c r="B104" s="163" t="str">
        <f t="shared" si="7"/>
        <v>O.K.</v>
      </c>
      <c r="C104" s="169" t="s">
        <v>3185</v>
      </c>
      <c r="D104" s="231"/>
      <c r="E104" s="216">
        <f t="shared" si="8"/>
        <v>0</v>
      </c>
      <c r="F104" s="214">
        <v>0</v>
      </c>
      <c r="G104" s="215">
        <f>IF(PRRAS!D880&gt;PRRAS!D506,1,0)</f>
        <v>0</v>
      </c>
      <c r="H104" s="215">
        <f>IF(PRRAS!E880&gt;PRRAS!E506,1,0)</f>
        <v>0</v>
      </c>
      <c r="U104" s="216">
        <v>35940</v>
      </c>
    </row>
    <row r="105" spans="1:21" ht="15" customHeight="1">
      <c r="A105" s="162">
        <f t="shared" si="9"/>
        <v>99</v>
      </c>
      <c r="B105" s="163" t="str">
        <f t="shared" si="7"/>
        <v>O.K.</v>
      </c>
      <c r="C105" s="169" t="s">
        <v>3186</v>
      </c>
      <c r="D105" s="231"/>
      <c r="E105" s="216">
        <f t="shared" si="8"/>
        <v>0</v>
      </c>
      <c r="F105" s="214">
        <v>0</v>
      </c>
      <c r="G105" s="215">
        <f>IF(PRRAS!D881&gt;PRRAS!D507,1,0)</f>
        <v>0</v>
      </c>
      <c r="H105" s="215">
        <f>IF(PRRAS!E881&gt;PRRAS!E507,1,0)</f>
        <v>0</v>
      </c>
      <c r="U105" s="216">
        <v>35958</v>
      </c>
    </row>
    <row r="106" spans="1:21" ht="15" customHeight="1">
      <c r="A106" s="162">
        <f t="shared" si="9"/>
        <v>100</v>
      </c>
      <c r="B106" s="163" t="str">
        <f t="shared" si="7"/>
        <v>O.K.</v>
      </c>
      <c r="C106" s="169" t="s">
        <v>3187</v>
      </c>
      <c r="D106" s="231"/>
      <c r="E106" s="216">
        <f t="shared" si="8"/>
        <v>0</v>
      </c>
      <c r="F106" s="214">
        <v>0</v>
      </c>
      <c r="G106" s="215">
        <f>IF(PRRAS!D882&gt;PRRAS!D508,1,0)</f>
        <v>0</v>
      </c>
      <c r="H106" s="215">
        <f>IF(PRRAS!E882&gt;PRRAS!E508,1,0)</f>
        <v>0</v>
      </c>
      <c r="U106" s="216">
        <v>35974</v>
      </c>
    </row>
    <row r="107" spans="1:21" ht="15" customHeight="1">
      <c r="A107" s="162">
        <f t="shared" si="9"/>
        <v>101</v>
      </c>
      <c r="B107" s="163" t="str">
        <f t="shared" si="7"/>
        <v>O.K.</v>
      </c>
      <c r="C107" s="169" t="s">
        <v>4081</v>
      </c>
      <c r="D107" s="231"/>
      <c r="E107" s="216">
        <f t="shared" si="8"/>
        <v>0</v>
      </c>
      <c r="F107" s="214">
        <v>0</v>
      </c>
      <c r="G107" s="215">
        <f>IF(ABS(PRRAS!D511-PRRAS!D883-PRRAS!D884)&gt;1,1,0)</f>
        <v>0</v>
      </c>
      <c r="H107" s="215">
        <f>IF(ABS(PRRAS!E511-PRRAS!E883-PRRAS!E884)&gt;1,1,0)</f>
        <v>0</v>
      </c>
      <c r="U107" s="216">
        <v>36047</v>
      </c>
    </row>
    <row r="108" spans="1:21" ht="15" customHeight="1">
      <c r="A108" s="162">
        <f t="shared" si="9"/>
        <v>102</v>
      </c>
      <c r="B108" s="163" t="str">
        <f t="shared" si="7"/>
        <v>O.K.</v>
      </c>
      <c r="C108" s="169" t="s">
        <v>4082</v>
      </c>
      <c r="D108" s="231"/>
      <c r="E108" s="216">
        <f t="shared" si="8"/>
        <v>0</v>
      </c>
      <c r="F108" s="214">
        <v>0</v>
      </c>
      <c r="G108" s="215">
        <f>IF(ABS(PRRAS!D512-PRRAS!D885-PRRAS!D886)&gt;1,1,0)</f>
        <v>0</v>
      </c>
      <c r="H108" s="215">
        <f>IF(ABS(PRRAS!E512-PRRAS!E885-PRRAS!E886)&gt;1,1,0)</f>
        <v>0</v>
      </c>
      <c r="U108" s="216">
        <v>36080</v>
      </c>
    </row>
    <row r="109" spans="1:21" ht="15" customHeight="1">
      <c r="A109" s="162">
        <f t="shared" si="9"/>
        <v>103</v>
      </c>
      <c r="B109" s="163" t="str">
        <f t="shared" si="7"/>
        <v>O.K.</v>
      </c>
      <c r="C109" s="169" t="s">
        <v>4083</v>
      </c>
      <c r="D109" s="231"/>
      <c r="E109" s="216">
        <f t="shared" si="8"/>
        <v>0</v>
      </c>
      <c r="F109" s="214">
        <v>0</v>
      </c>
      <c r="G109" s="215">
        <f>IF(ABS(PRRAS!D513-PRRAS!D887-PRRAS!D888)&gt;1,1,0)</f>
        <v>0</v>
      </c>
      <c r="H109" s="215">
        <f>IF(ABS(PRRAS!E513-PRRAS!E887-PRRAS!E888)&gt;1,1,0)</f>
        <v>0</v>
      </c>
      <c r="U109" s="216">
        <v>36098</v>
      </c>
    </row>
    <row r="110" spans="1:21" ht="15" customHeight="1">
      <c r="A110" s="162">
        <f t="shared" si="9"/>
        <v>104</v>
      </c>
      <c r="B110" s="163" t="str">
        <f t="shared" si="7"/>
        <v>O.K.</v>
      </c>
      <c r="C110" s="169" t="s">
        <v>4084</v>
      </c>
      <c r="D110" s="231"/>
      <c r="E110" s="216">
        <f t="shared" si="8"/>
        <v>0</v>
      </c>
      <c r="F110" s="214">
        <v>0</v>
      </c>
      <c r="G110" s="215">
        <f>IF(ABS(PRRAS!D514-PRRAS!D889-PRRAS!D890)&gt;1,1,0)</f>
        <v>0</v>
      </c>
      <c r="H110" s="215">
        <f>IF(ABS(PRRAS!E514-PRRAS!E889-PRRAS!E890)&gt;1,1,0)</f>
        <v>0</v>
      </c>
      <c r="U110" s="216">
        <v>36119</v>
      </c>
    </row>
    <row r="111" spans="1:21" ht="15" customHeight="1">
      <c r="A111" s="162">
        <f t="shared" si="9"/>
        <v>105</v>
      </c>
      <c r="B111" s="163" t="str">
        <f t="shared" si="7"/>
        <v>O.K.</v>
      </c>
      <c r="C111" s="169" t="s">
        <v>4085</v>
      </c>
      <c r="D111" s="231"/>
      <c r="E111" s="216">
        <f t="shared" si="8"/>
        <v>0</v>
      </c>
      <c r="F111" s="214">
        <v>0</v>
      </c>
      <c r="G111" s="215">
        <f>IF(ABS(PRRAS!D515-PRRAS!D891-PRRAS!D892)&gt;1,1,0)</f>
        <v>0</v>
      </c>
      <c r="H111" s="215">
        <f>IF(ABS(PRRAS!E515-PRRAS!E891-PRRAS!E892)&gt;1,1,0)</f>
        <v>0</v>
      </c>
      <c r="U111" s="216">
        <v>36127</v>
      </c>
    </row>
    <row r="112" spans="1:21" ht="15" customHeight="1">
      <c r="A112" s="162">
        <f t="shared" si="9"/>
        <v>106</v>
      </c>
      <c r="B112" s="163" t="str">
        <f t="shared" si="7"/>
        <v>O.K.</v>
      </c>
      <c r="C112" s="169" t="s">
        <v>4086</v>
      </c>
      <c r="D112" s="231"/>
      <c r="E112" s="216">
        <f t="shared" si="8"/>
        <v>0</v>
      </c>
      <c r="F112" s="214">
        <v>0</v>
      </c>
      <c r="G112" s="215">
        <f>IF(ABS(PRRAS!D516-PRRAS!D893-PRRAS!D894)&gt;1,1,0)</f>
        <v>0</v>
      </c>
      <c r="H112" s="215">
        <f>IF(ABS(PRRAS!E516-PRRAS!E893-PRRAS!E894)&gt;1,1,0)</f>
        <v>0</v>
      </c>
      <c r="U112" s="216">
        <v>36225</v>
      </c>
    </row>
    <row r="113" spans="1:21" ht="15" customHeight="1">
      <c r="A113" s="162">
        <f t="shared" si="9"/>
        <v>107</v>
      </c>
      <c r="B113" s="163" t="str">
        <f t="shared" si="7"/>
        <v>O.K.</v>
      </c>
      <c r="C113" s="169" t="s">
        <v>4087</v>
      </c>
      <c r="D113" s="231"/>
      <c r="E113" s="216">
        <f t="shared" si="8"/>
        <v>0</v>
      </c>
      <c r="F113" s="214">
        <v>0</v>
      </c>
      <c r="G113" s="215">
        <f>IF(ABS(PRRAS!D517-PRRAS!D895-PRRAS!D896)&gt;1,1,0)</f>
        <v>0</v>
      </c>
      <c r="H113" s="215">
        <f>IF(ABS(PRRAS!E517-PRRAS!E895-PRRAS!E896)&gt;1,1,0)</f>
        <v>0</v>
      </c>
      <c r="U113" s="216">
        <v>36233</v>
      </c>
    </row>
    <row r="114" spans="1:21" ht="15" customHeight="1">
      <c r="A114" s="162">
        <f t="shared" si="9"/>
        <v>108</v>
      </c>
      <c r="B114" s="163" t="str">
        <f t="shared" si="7"/>
        <v>O.K.</v>
      </c>
      <c r="C114" s="169" t="s">
        <v>3188</v>
      </c>
      <c r="D114" s="231"/>
      <c r="E114" s="216">
        <f t="shared" si="8"/>
        <v>0</v>
      </c>
      <c r="F114" s="214">
        <v>0</v>
      </c>
      <c r="G114" s="215">
        <f>IF(PRRAS!D897&gt;PRRAS!D529,1,0)</f>
        <v>0</v>
      </c>
      <c r="H114" s="215">
        <f>IF(PRRAS!E897&gt;PRRAS!E529,1,0)</f>
        <v>0</v>
      </c>
      <c r="U114" s="216">
        <v>36276</v>
      </c>
    </row>
    <row r="115" spans="1:21" ht="15" customHeight="1">
      <c r="A115" s="162">
        <f t="shared" si="9"/>
        <v>109</v>
      </c>
      <c r="B115" s="163" t="str">
        <f t="shared" si="7"/>
        <v>O.K.</v>
      </c>
      <c r="C115" s="169" t="s">
        <v>3366</v>
      </c>
      <c r="D115" s="231"/>
      <c r="E115" s="216">
        <f t="shared" si="8"/>
        <v>0</v>
      </c>
      <c r="F115" s="214">
        <v>0</v>
      </c>
      <c r="G115" s="215">
        <f>IF(PRRAS!D898+PRRAS!D899&gt;PRRAS!D539,1,0)</f>
        <v>0</v>
      </c>
      <c r="H115" s="215">
        <f>IF(PRRAS!E898+PRRAS!E899&gt;PRRAS!E539,1,0)</f>
        <v>0</v>
      </c>
      <c r="U115" s="216">
        <v>36372</v>
      </c>
    </row>
    <row r="116" spans="1:21" ht="15" customHeight="1">
      <c r="A116" s="162">
        <f t="shared" si="9"/>
        <v>110</v>
      </c>
      <c r="B116" s="163" t="str">
        <f t="shared" si="7"/>
        <v>O.K.</v>
      </c>
      <c r="C116" s="169" t="s">
        <v>3367</v>
      </c>
      <c r="D116" s="231"/>
      <c r="E116" s="216">
        <f t="shared" si="8"/>
        <v>0</v>
      </c>
      <c r="F116" s="214">
        <v>0</v>
      </c>
      <c r="G116" s="215">
        <f>IF(PRRAS!D900+PRRAS!D901&gt;PRRAS!D542,1,0)</f>
        <v>0</v>
      </c>
      <c r="H116" s="215">
        <f>IF(PRRAS!E900+PRRAS!E901&gt;PRRAS!E542,1,0)</f>
        <v>0</v>
      </c>
      <c r="U116" s="216">
        <v>36524</v>
      </c>
    </row>
    <row r="117" spans="1:21" ht="15" customHeight="1">
      <c r="A117" s="162">
        <f t="shared" si="9"/>
        <v>111</v>
      </c>
      <c r="B117" s="163" t="str">
        <f t="shared" si="7"/>
        <v>O.K.</v>
      </c>
      <c r="C117" s="169" t="s">
        <v>3368</v>
      </c>
      <c r="D117" s="231"/>
      <c r="E117" s="216">
        <f t="shared" si="8"/>
        <v>0</v>
      </c>
      <c r="F117" s="214">
        <v>0</v>
      </c>
      <c r="G117" s="215">
        <f>IF(PRRAS!D902+PRRAS!D903&gt;PRRAS!D543,1,0)</f>
        <v>0</v>
      </c>
      <c r="H117" s="215">
        <f>IF(PRRAS!E902+PRRAS!E903&gt;PRRAS!E543,1,0)</f>
        <v>0</v>
      </c>
      <c r="U117" s="216">
        <v>36549</v>
      </c>
    </row>
    <row r="118" spans="1:21" ht="15" customHeight="1">
      <c r="A118" s="162">
        <f t="shared" si="9"/>
        <v>112</v>
      </c>
      <c r="B118" s="163" t="str">
        <f t="shared" si="7"/>
        <v>O.K.</v>
      </c>
      <c r="C118" s="169" t="s">
        <v>3369</v>
      </c>
      <c r="D118" s="231"/>
      <c r="E118" s="216">
        <f t="shared" si="8"/>
        <v>0</v>
      </c>
      <c r="F118" s="214">
        <v>0</v>
      </c>
      <c r="G118" s="215">
        <f>IF(PRRAS!D904+PRRAS!D905&gt;PRRAS!D544,1,0)</f>
        <v>0</v>
      </c>
      <c r="H118" s="215">
        <f>IF(PRRAS!E904+PRRAS!E905&gt;PRRAS!E544,1,0)</f>
        <v>0</v>
      </c>
      <c r="U118" s="216">
        <v>36604</v>
      </c>
    </row>
    <row r="119" spans="1:21" ht="15" customHeight="1">
      <c r="A119" s="162">
        <f t="shared" si="9"/>
        <v>113</v>
      </c>
      <c r="B119" s="163" t="str">
        <f t="shared" si="7"/>
        <v>O.K.</v>
      </c>
      <c r="C119" s="169" t="s">
        <v>4138</v>
      </c>
      <c r="D119" s="231"/>
      <c r="E119" s="216">
        <f t="shared" si="8"/>
        <v>0</v>
      </c>
      <c r="F119" s="214">
        <v>0</v>
      </c>
      <c r="G119" s="215">
        <f>IF(ABS(PRRAS!D545-SUM(PRRAS!D906:D908))&gt;1,1,0)</f>
        <v>0</v>
      </c>
      <c r="H119" s="215">
        <f>IF(ABS(PRRAS!E545-SUM(PRRAS!E906:E908))&gt;1,1,0)</f>
        <v>0</v>
      </c>
      <c r="U119" s="216">
        <v>36612</v>
      </c>
    </row>
    <row r="120" spans="1:21" ht="15" customHeight="1">
      <c r="A120" s="162">
        <f t="shared" si="9"/>
        <v>114</v>
      </c>
      <c r="B120" s="163" t="str">
        <f t="shared" si="7"/>
        <v>O.K.</v>
      </c>
      <c r="C120" s="169" t="s">
        <v>3370</v>
      </c>
      <c r="D120" s="231"/>
      <c r="E120" s="216">
        <f t="shared" ref="E120:E151" si="10">MAX(G120:L120)</f>
        <v>0</v>
      </c>
      <c r="F120" s="214">
        <v>0</v>
      </c>
      <c r="G120" s="215">
        <f>IF(SUM(PRRAS!D909:D910)&gt;PRRAS!D547,1,0)</f>
        <v>0</v>
      </c>
      <c r="H120" s="215">
        <f>IF(SUM(PRRAS!E909:E910)&gt;PRRAS!E547,1,0)</f>
        <v>0</v>
      </c>
      <c r="U120" s="216">
        <v>36645</v>
      </c>
    </row>
    <row r="121" spans="1:21" ht="15" customHeight="1">
      <c r="A121" s="162">
        <f t="shared" si="9"/>
        <v>115</v>
      </c>
      <c r="B121" s="163" t="str">
        <f t="shared" si="7"/>
        <v>O.K.</v>
      </c>
      <c r="C121" s="169" t="s">
        <v>3371</v>
      </c>
      <c r="D121" s="231"/>
      <c r="E121" s="216">
        <f t="shared" si="10"/>
        <v>0</v>
      </c>
      <c r="F121" s="214">
        <v>0</v>
      </c>
      <c r="G121" s="215">
        <f>IF(SUM(PRRAS!D911:D912)&gt;PRRAS!D548,1,0)</f>
        <v>0</v>
      </c>
      <c r="H121" s="215">
        <f>IF(SUM(PRRAS!E911:E912)&gt;PRRAS!E548,1,0)</f>
        <v>0</v>
      </c>
      <c r="U121" s="216">
        <v>36653</v>
      </c>
    </row>
    <row r="122" spans="1:21" ht="15" customHeight="1">
      <c r="A122" s="162">
        <f t="shared" si="9"/>
        <v>116</v>
      </c>
      <c r="B122" s="163" t="str">
        <f t="shared" si="7"/>
        <v>O.K.</v>
      </c>
      <c r="C122" s="169" t="s">
        <v>3372</v>
      </c>
      <c r="D122" s="231"/>
      <c r="E122" s="216">
        <f t="shared" si="10"/>
        <v>0</v>
      </c>
      <c r="F122" s="214">
        <v>0</v>
      </c>
      <c r="G122" s="215">
        <f>IF(SUM(PRRAS!D913:D914)&gt;PRRAS!D549,1,0)</f>
        <v>0</v>
      </c>
      <c r="H122" s="215">
        <f>IF(SUM(PRRAS!E913:E914)&gt;PRRAS!E549,1,0)</f>
        <v>0</v>
      </c>
      <c r="U122" s="216">
        <v>36688</v>
      </c>
    </row>
    <row r="123" spans="1:21" ht="15" customHeight="1">
      <c r="A123" s="162">
        <f t="shared" si="9"/>
        <v>117</v>
      </c>
      <c r="B123" s="163" t="str">
        <f t="shared" si="7"/>
        <v>O.K.</v>
      </c>
      <c r="C123" s="169" t="s">
        <v>4139</v>
      </c>
      <c r="D123" s="231"/>
      <c r="E123" s="216">
        <f t="shared" si="10"/>
        <v>0</v>
      </c>
      <c r="F123" s="214">
        <v>0</v>
      </c>
      <c r="G123" s="215">
        <f>IF(ABS(PRRAS!D554-SUM(PRRAS!D915:D917))&gt;1,1,0)</f>
        <v>0</v>
      </c>
      <c r="H123" s="215">
        <f>IF(ABS(PRRAS!E554-SUM(PRRAS!E915:E917))&gt;1,1,0)</f>
        <v>0</v>
      </c>
      <c r="U123" s="216">
        <v>36696</v>
      </c>
    </row>
    <row r="124" spans="1:21" ht="15" customHeight="1">
      <c r="A124" s="162">
        <f t="shared" si="9"/>
        <v>118</v>
      </c>
      <c r="B124" s="163" t="str">
        <f t="shared" si="7"/>
        <v>O.K.</v>
      </c>
      <c r="C124" s="169" t="s">
        <v>4140</v>
      </c>
      <c r="D124" s="231"/>
      <c r="E124" s="216">
        <f t="shared" si="10"/>
        <v>0</v>
      </c>
      <c r="F124" s="214">
        <v>0</v>
      </c>
      <c r="G124" s="215">
        <f>IF(ABS(PRRAS!D555-SUM(PRRAS!D918:D920))&gt;1,1,0)</f>
        <v>0</v>
      </c>
      <c r="H124" s="215">
        <f>IF(ABS(PRRAS!E555-SUM(PRRAS!E918:E920))&gt;1,1,0)</f>
        <v>0</v>
      </c>
      <c r="U124" s="216">
        <v>36707</v>
      </c>
    </row>
    <row r="125" spans="1:21" ht="15" customHeight="1">
      <c r="A125" s="162">
        <f t="shared" si="9"/>
        <v>119</v>
      </c>
      <c r="B125" s="163" t="str">
        <f t="shared" si="7"/>
        <v>O.K.</v>
      </c>
      <c r="C125" s="169" t="s">
        <v>4088</v>
      </c>
      <c r="D125" s="231"/>
      <c r="E125" s="216">
        <f t="shared" si="10"/>
        <v>0</v>
      </c>
      <c r="F125" s="214">
        <v>0</v>
      </c>
      <c r="G125" s="215">
        <f>IF(ABS(PRRAS!D559-SUM(PRRAS!D921:D922))&gt;1,1,0)</f>
        <v>0</v>
      </c>
      <c r="H125" s="215">
        <f>IF(ABS(PRRAS!E559-SUM(PRRAS!E921:E922))&gt;1,1,0)</f>
        <v>0</v>
      </c>
      <c r="U125" s="216">
        <v>36715</v>
      </c>
    </row>
    <row r="126" spans="1:21" ht="15" customHeight="1">
      <c r="A126" s="162">
        <f t="shared" si="9"/>
        <v>120</v>
      </c>
      <c r="B126" s="163" t="str">
        <f t="shared" si="7"/>
        <v>O.K.</v>
      </c>
      <c r="C126" s="169" t="s">
        <v>4141</v>
      </c>
      <c r="D126" s="231"/>
      <c r="E126" s="216">
        <f t="shared" si="10"/>
        <v>0</v>
      </c>
      <c r="F126" s="214">
        <v>0</v>
      </c>
      <c r="G126" s="215">
        <f>IF(ABS(PRRAS!D560-SUM(PRRAS!D923:D925))&gt;1,1,0)</f>
        <v>0</v>
      </c>
      <c r="H126" s="215">
        <f>IF(ABS(PRRAS!E560-SUM(PRRAS!E923:E925))&gt;1,1,0)</f>
        <v>0</v>
      </c>
      <c r="U126" s="216">
        <v>36723</v>
      </c>
    </row>
    <row r="127" spans="1:21" ht="15" customHeight="1">
      <c r="A127" s="162">
        <f t="shared" si="9"/>
        <v>121</v>
      </c>
      <c r="B127" s="163" t="str">
        <f t="shared" si="7"/>
        <v>O.K.</v>
      </c>
      <c r="C127" s="169" t="s">
        <v>4142</v>
      </c>
      <c r="D127" s="231"/>
      <c r="E127" s="216">
        <f t="shared" si="10"/>
        <v>0</v>
      </c>
      <c r="F127" s="214">
        <v>0</v>
      </c>
      <c r="G127" s="215">
        <f>IF(ABS(PRRAS!D561-SUM(PRRAS!D926:D928))&gt;1,1,0)</f>
        <v>0</v>
      </c>
      <c r="H127" s="215">
        <f>IF(ABS(PRRAS!E561-SUM(PRRAS!E926:E928))&gt;1,1,0)</f>
        <v>0</v>
      </c>
      <c r="U127" s="216">
        <v>36731</v>
      </c>
    </row>
    <row r="128" spans="1:21" ht="15" customHeight="1">
      <c r="A128" s="162">
        <f t="shared" si="9"/>
        <v>122</v>
      </c>
      <c r="B128" s="163" t="str">
        <f t="shared" si="7"/>
        <v>O.K.</v>
      </c>
      <c r="C128" s="169" t="s">
        <v>4143</v>
      </c>
      <c r="D128" s="231"/>
      <c r="E128" s="216">
        <f t="shared" si="10"/>
        <v>0</v>
      </c>
      <c r="F128" s="214">
        <v>0</v>
      </c>
      <c r="G128" s="215">
        <f>IF(ABS(PRRAS!D562-SUM(PRRAS!D929:D931))&gt;1,1,0)</f>
        <v>0</v>
      </c>
      <c r="H128" s="215">
        <f>IF(ABS(PRRAS!E562-SUM(PRRAS!E929:E931))&gt;1,1,0)</f>
        <v>0</v>
      </c>
      <c r="U128" s="216">
        <v>36758</v>
      </c>
    </row>
    <row r="129" spans="1:21" ht="15" customHeight="1">
      <c r="A129" s="162">
        <f t="shared" si="9"/>
        <v>123</v>
      </c>
      <c r="B129" s="163" t="str">
        <f t="shared" si="7"/>
        <v>O.K.</v>
      </c>
      <c r="C129" s="169" t="s">
        <v>4144</v>
      </c>
      <c r="D129" s="231"/>
      <c r="E129" s="216">
        <f t="shared" si="10"/>
        <v>0</v>
      </c>
      <c r="F129" s="214">
        <v>0</v>
      </c>
      <c r="G129" s="215">
        <f>IF(ABS(PRRAS!D563-SUM(PRRAS!D932:D934))&gt;1,1,0)</f>
        <v>0</v>
      </c>
      <c r="H129" s="215">
        <f>IF(ABS(PRRAS!E563-SUM(PRRAS!E932:E934))&gt;1,1,0)</f>
        <v>0</v>
      </c>
      <c r="U129" s="216">
        <v>36766</v>
      </c>
    </row>
    <row r="130" spans="1:21" ht="15" customHeight="1">
      <c r="A130" s="162">
        <f t="shared" si="9"/>
        <v>124</v>
      </c>
      <c r="B130" s="163" t="str">
        <f t="shared" si="7"/>
        <v>O.K.</v>
      </c>
      <c r="C130" s="169" t="s">
        <v>4145</v>
      </c>
      <c r="D130" s="231"/>
      <c r="E130" s="216">
        <f t="shared" si="10"/>
        <v>0</v>
      </c>
      <c r="F130" s="214">
        <v>0</v>
      </c>
      <c r="G130" s="215">
        <f>IF(ABS(PRRAS!D564-SUM(PRRAS!D935:D937))&gt;1,1,0)</f>
        <v>0</v>
      </c>
      <c r="H130" s="215">
        <f>IF(ABS(PRRAS!E564-SUM(PRRAS!E935:E937))&gt;1,1,0)</f>
        <v>0</v>
      </c>
      <c r="U130" s="216">
        <v>36774</v>
      </c>
    </row>
    <row r="131" spans="1:21" ht="15" customHeight="1">
      <c r="A131" s="162">
        <f t="shared" si="9"/>
        <v>125</v>
      </c>
      <c r="B131" s="163" t="str">
        <f t="shared" si="7"/>
        <v>O.K.</v>
      </c>
      <c r="C131" s="169" t="s">
        <v>4146</v>
      </c>
      <c r="D131" s="231"/>
      <c r="E131" s="216">
        <f t="shared" si="10"/>
        <v>0</v>
      </c>
      <c r="F131" s="214">
        <v>0</v>
      </c>
      <c r="G131" s="215">
        <f>IF(ABS(PRRAS!D565-SUM(PRRAS!D938:D940))&gt;1,1,0)</f>
        <v>0</v>
      </c>
      <c r="H131" s="215">
        <f>IF(ABS(PRRAS!E565-SUM(PRRAS!E938:E940))&gt;1,1,0)</f>
        <v>0</v>
      </c>
      <c r="U131" s="216">
        <v>36782</v>
      </c>
    </row>
    <row r="132" spans="1:21" ht="15" customHeight="1">
      <c r="A132" s="162">
        <f t="shared" si="9"/>
        <v>126</v>
      </c>
      <c r="B132" s="163" t="str">
        <f t="shared" si="7"/>
        <v>O.K.</v>
      </c>
      <c r="C132" s="169" t="s">
        <v>3189</v>
      </c>
      <c r="D132" s="231"/>
      <c r="E132" s="216">
        <f t="shared" si="10"/>
        <v>0</v>
      </c>
      <c r="F132" s="214">
        <v>0</v>
      </c>
      <c r="G132" s="215">
        <f>IF(PRRAS!D941&gt;PRRAS!D598,1,0)</f>
        <v>0</v>
      </c>
      <c r="H132" s="215">
        <f>IF(PRRAS!E941&gt;PRRAS!E598,1,0)</f>
        <v>0</v>
      </c>
      <c r="U132" s="216">
        <v>36799</v>
      </c>
    </row>
    <row r="133" spans="1:21" ht="15" customHeight="1">
      <c r="A133" s="162">
        <f t="shared" si="9"/>
        <v>127</v>
      </c>
      <c r="B133" s="163" t="str">
        <f t="shared" si="7"/>
        <v>O.K.</v>
      </c>
      <c r="C133" s="169" t="s">
        <v>3190</v>
      </c>
      <c r="D133" s="231"/>
      <c r="E133" s="216">
        <f t="shared" si="10"/>
        <v>0</v>
      </c>
      <c r="F133" s="214">
        <v>0</v>
      </c>
      <c r="G133" s="215">
        <f>IF(PRRAS!D942&gt;PRRAS!D599,1,0)</f>
        <v>0</v>
      </c>
      <c r="H133" s="215">
        <f>IF(PRRAS!E942&gt;PRRAS!E599,1,0)</f>
        <v>0</v>
      </c>
      <c r="U133" s="216">
        <v>36838</v>
      </c>
    </row>
    <row r="134" spans="1:21" ht="15" customHeight="1">
      <c r="A134" s="162">
        <f t="shared" si="9"/>
        <v>128</v>
      </c>
      <c r="B134" s="163" t="str">
        <f t="shared" si="7"/>
        <v>O.K.</v>
      </c>
      <c r="C134" s="169" t="s">
        <v>3191</v>
      </c>
      <c r="D134" s="231"/>
      <c r="E134" s="216">
        <f t="shared" si="10"/>
        <v>0</v>
      </c>
      <c r="F134" s="214">
        <v>0</v>
      </c>
      <c r="G134" s="215">
        <f>IF(PRRAS!D943&gt;PRRAS!D600,1,0)</f>
        <v>0</v>
      </c>
      <c r="H134" s="215">
        <f>IF(PRRAS!E943&gt;PRRAS!E600,1,0)</f>
        <v>0</v>
      </c>
      <c r="U134" s="216">
        <v>36846</v>
      </c>
    </row>
    <row r="135" spans="1:21" ht="15" customHeight="1">
      <c r="A135" s="162">
        <f t="shared" si="9"/>
        <v>129</v>
      </c>
      <c r="B135" s="163" t="str">
        <f t="shared" si="7"/>
        <v>O.K.</v>
      </c>
      <c r="C135" s="169" t="s">
        <v>3192</v>
      </c>
      <c r="D135" s="231"/>
      <c r="E135" s="216">
        <f t="shared" si="10"/>
        <v>0</v>
      </c>
      <c r="F135" s="214">
        <v>0</v>
      </c>
      <c r="G135" s="215">
        <f>IF(PRRAS!D944&gt;PRRAS!D601,1,0)</f>
        <v>0</v>
      </c>
      <c r="H135" s="215">
        <f>IF(PRRAS!E944&gt;PRRAS!E601,1,0)</f>
        <v>0</v>
      </c>
      <c r="U135" s="216">
        <v>36862</v>
      </c>
    </row>
    <row r="136" spans="1:21" ht="15" customHeight="1">
      <c r="A136" s="162">
        <f t="shared" si="9"/>
        <v>130</v>
      </c>
      <c r="B136" s="163" t="str">
        <f t="shared" si="7"/>
        <v>O.K.</v>
      </c>
      <c r="C136" s="169" t="s">
        <v>3426</v>
      </c>
      <c r="D136" s="231"/>
      <c r="E136" s="216">
        <f t="shared" si="10"/>
        <v>0</v>
      </c>
      <c r="F136" s="214">
        <v>0</v>
      </c>
      <c r="G136" s="215">
        <f>IF(SUM(PRRAS!D945:D947)&gt;PRRAS!D603,1,0)</f>
        <v>0</v>
      </c>
      <c r="H136" s="215">
        <f>IF(SUM(PRRAS!E945:E947)&gt;PRRAS!E603,1,0)</f>
        <v>0</v>
      </c>
      <c r="U136" s="216">
        <v>36879</v>
      </c>
    </row>
    <row r="137" spans="1:21" ht="15" customHeight="1">
      <c r="A137" s="162">
        <f t="shared" si="9"/>
        <v>131</v>
      </c>
      <c r="B137" s="163" t="str">
        <f t="shared" si="7"/>
        <v>O.K.</v>
      </c>
      <c r="C137" s="169" t="s">
        <v>3193</v>
      </c>
      <c r="D137" s="231"/>
      <c r="E137" s="216">
        <f t="shared" si="10"/>
        <v>0</v>
      </c>
      <c r="F137" s="214">
        <v>0</v>
      </c>
      <c r="G137" s="215">
        <f>IF(PRRAS!D948&gt;PRRAS!D604,1,0)</f>
        <v>0</v>
      </c>
      <c r="H137" s="215">
        <f>IF(PRRAS!E948&gt;PRRAS!E604,1,0)</f>
        <v>0</v>
      </c>
      <c r="U137" s="216">
        <v>36895</v>
      </c>
    </row>
    <row r="138" spans="1:21" ht="15" customHeight="1">
      <c r="A138" s="162">
        <f t="shared" si="9"/>
        <v>132</v>
      </c>
      <c r="B138" s="163" t="str">
        <f t="shared" si="7"/>
        <v>O.K.</v>
      </c>
      <c r="C138" s="169" t="s">
        <v>3373</v>
      </c>
      <c r="D138" s="231"/>
      <c r="E138" s="216">
        <f t="shared" si="10"/>
        <v>0</v>
      </c>
      <c r="F138" s="214">
        <v>0</v>
      </c>
      <c r="G138" s="215">
        <f>IF(PRRAS!D949+PRRAS!D950&gt;PRRAS!D605,1,0)</f>
        <v>0</v>
      </c>
      <c r="H138" s="215">
        <f>IF(PRRAS!E949+PRRAS!E950&gt;PRRAS!E605,1,0)</f>
        <v>0</v>
      </c>
      <c r="U138" s="216">
        <v>36900</v>
      </c>
    </row>
    <row r="139" spans="1:21" ht="15" customHeight="1">
      <c r="A139" s="162">
        <f t="shared" si="9"/>
        <v>133</v>
      </c>
      <c r="B139" s="163" t="str">
        <f t="shared" si="7"/>
        <v>O.K.</v>
      </c>
      <c r="C139" s="169" t="s">
        <v>3194</v>
      </c>
      <c r="D139" s="231"/>
      <c r="E139" s="216">
        <f t="shared" si="10"/>
        <v>0</v>
      </c>
      <c r="F139" s="214">
        <v>0</v>
      </c>
      <c r="G139" s="215">
        <f>IF(PRRAS!D951&gt;PRRAS!D606,1,0)</f>
        <v>0</v>
      </c>
      <c r="H139" s="215">
        <f>IF(PRRAS!E951&gt;PRRAS!E606,1,0)</f>
        <v>0</v>
      </c>
      <c r="U139" s="216">
        <v>36926</v>
      </c>
    </row>
    <row r="140" spans="1:21" ht="15" customHeight="1">
      <c r="A140" s="162">
        <f t="shared" si="9"/>
        <v>134</v>
      </c>
      <c r="B140" s="163" t="str">
        <f t="shared" si="7"/>
        <v>O.K.</v>
      </c>
      <c r="C140" s="169" t="s">
        <v>3427</v>
      </c>
      <c r="D140" s="231"/>
      <c r="E140" s="216">
        <f t="shared" si="10"/>
        <v>0</v>
      </c>
      <c r="F140" s="214">
        <v>0</v>
      </c>
      <c r="G140" s="215">
        <f>IF(SUM(PRRAS!D952:D954)&gt;PRRAS!D609,1,0)</f>
        <v>0</v>
      </c>
      <c r="H140" s="215">
        <f>IF(SUM(PRRAS!E952:E954)&gt;PRRAS!E609,1,0)</f>
        <v>0</v>
      </c>
      <c r="U140" s="216">
        <v>36975</v>
      </c>
    </row>
    <row r="141" spans="1:21" ht="15" customHeight="1">
      <c r="A141" s="162">
        <f t="shared" si="9"/>
        <v>135</v>
      </c>
      <c r="B141" s="163" t="str">
        <f t="shared" si="7"/>
        <v>O.K.</v>
      </c>
      <c r="C141" s="169" t="s">
        <v>3195</v>
      </c>
      <c r="D141" s="231"/>
      <c r="E141" s="216">
        <f t="shared" si="10"/>
        <v>0</v>
      </c>
      <c r="F141" s="214">
        <v>0</v>
      </c>
      <c r="G141" s="215">
        <f>IF(PRRAS!D955&gt;PRRAS!D610,1,0)</f>
        <v>0</v>
      </c>
      <c r="H141" s="215">
        <f>IF(PRRAS!E955&gt;PRRAS!E610,1,0)</f>
        <v>0</v>
      </c>
      <c r="U141" s="216">
        <v>37009</v>
      </c>
    </row>
    <row r="142" spans="1:21" ht="15" customHeight="1">
      <c r="A142" s="162">
        <f t="shared" si="9"/>
        <v>136</v>
      </c>
      <c r="B142" s="163" t="str">
        <f t="shared" si="7"/>
        <v>O.K.</v>
      </c>
      <c r="C142" s="169" t="s">
        <v>3374</v>
      </c>
      <c r="D142" s="231"/>
      <c r="E142" s="216">
        <f t="shared" si="10"/>
        <v>0</v>
      </c>
      <c r="F142" s="214">
        <v>0</v>
      </c>
      <c r="G142" s="215">
        <f>IF(SUM(PRRAS!D956:D957)&gt;PRRAS!D611,1,0)</f>
        <v>0</v>
      </c>
      <c r="H142" s="215">
        <f>IF(SUM(PRRAS!E956:E957)&gt;PRRAS!E611,1,0)</f>
        <v>0</v>
      </c>
      <c r="U142" s="216">
        <v>37033</v>
      </c>
    </row>
    <row r="143" spans="1:21" ht="15" customHeight="1">
      <c r="A143" s="162">
        <f t="shared" si="9"/>
        <v>137</v>
      </c>
      <c r="B143" s="163" t="str">
        <f t="shared" si="7"/>
        <v>O.K.</v>
      </c>
      <c r="C143" s="169" t="s">
        <v>3428</v>
      </c>
      <c r="D143" s="231"/>
      <c r="E143" s="216">
        <f t="shared" si="10"/>
        <v>0</v>
      </c>
      <c r="F143" s="214">
        <v>0</v>
      </c>
      <c r="G143" s="215">
        <f>IF(SUM(PRRAS!D958:D960)&gt;PRRAS!D612,1,0)</f>
        <v>0</v>
      </c>
      <c r="H143" s="215">
        <f>IF(SUM(PRRAS!E958:E960)&gt;PRRAS!E612,1,0)</f>
        <v>0</v>
      </c>
      <c r="U143" s="216">
        <v>37041</v>
      </c>
    </row>
    <row r="144" spans="1:21" ht="15" customHeight="1">
      <c r="A144" s="162">
        <f t="shared" si="9"/>
        <v>138</v>
      </c>
      <c r="B144" s="163" t="str">
        <f t="shared" si="7"/>
        <v>O.K.</v>
      </c>
      <c r="C144" s="169" t="s">
        <v>3196</v>
      </c>
      <c r="D144" s="231"/>
      <c r="E144" s="216">
        <f t="shared" si="10"/>
        <v>0</v>
      </c>
      <c r="F144" s="214">
        <v>0</v>
      </c>
      <c r="G144" s="215">
        <f>IF(PRRAS!D961&gt;PRRAS!D613,1,0)</f>
        <v>0</v>
      </c>
      <c r="H144" s="215">
        <f>IF(PRRAS!E961&gt;PRRAS!E613,1,0)</f>
        <v>0</v>
      </c>
      <c r="U144" s="216">
        <v>37050</v>
      </c>
    </row>
    <row r="145" spans="1:21" ht="15" customHeight="1">
      <c r="A145" s="162">
        <f t="shared" si="9"/>
        <v>139</v>
      </c>
      <c r="B145" s="163" t="str">
        <f t="shared" si="7"/>
        <v>O.K.</v>
      </c>
      <c r="C145" s="169" t="s">
        <v>3375</v>
      </c>
      <c r="D145" s="231"/>
      <c r="E145" s="216">
        <f t="shared" si="10"/>
        <v>0</v>
      </c>
      <c r="F145" s="214">
        <v>0</v>
      </c>
      <c r="G145" s="215">
        <f>IF(SUM(PRRAS!D962:D963)&gt;PRRAS!D614,1,0)</f>
        <v>0</v>
      </c>
      <c r="H145" s="215">
        <f>IF(SUM(PRRAS!E962:E963)&gt;PRRAS!E614,1,0)</f>
        <v>0</v>
      </c>
      <c r="U145" s="216">
        <v>37084</v>
      </c>
    </row>
    <row r="146" spans="1:21" ht="15" customHeight="1">
      <c r="A146" s="162">
        <f t="shared" si="9"/>
        <v>140</v>
      </c>
      <c r="B146" s="163" t="str">
        <f t="shared" si="7"/>
        <v>O.K.</v>
      </c>
      <c r="C146" s="169" t="s">
        <v>3197</v>
      </c>
      <c r="D146" s="231"/>
      <c r="E146" s="216">
        <f t="shared" si="10"/>
        <v>0</v>
      </c>
      <c r="F146" s="214">
        <v>0</v>
      </c>
      <c r="G146" s="215">
        <f>IF(PRRAS!D964&gt;PRRAS!D616,1,0)</f>
        <v>0</v>
      </c>
      <c r="H146" s="215">
        <f>IF(PRRAS!E964&gt;PRRAS!E616,1,0)</f>
        <v>0</v>
      </c>
      <c r="U146" s="216">
        <v>37105</v>
      </c>
    </row>
    <row r="147" spans="1:21" ht="15" customHeight="1">
      <c r="A147" s="162">
        <f t="shared" si="9"/>
        <v>141</v>
      </c>
      <c r="B147" s="163" t="str">
        <f t="shared" si="7"/>
        <v>O.K.</v>
      </c>
      <c r="C147" s="170" t="s">
        <v>3198</v>
      </c>
      <c r="D147" s="231"/>
      <c r="E147" s="216">
        <f t="shared" si="10"/>
        <v>0</v>
      </c>
      <c r="F147" s="214">
        <v>0</v>
      </c>
      <c r="G147" s="215">
        <f>IF(PRRAS!D965&gt;PRRAS!D617,1,0)</f>
        <v>0</v>
      </c>
      <c r="H147" s="215">
        <f>IF(PRRAS!E965&gt;PRRAS!E617,1,0)</f>
        <v>0</v>
      </c>
      <c r="U147" s="216">
        <v>37130</v>
      </c>
    </row>
    <row r="148" spans="1:21" ht="15" customHeight="1">
      <c r="A148" s="162">
        <f t="shared" si="9"/>
        <v>142</v>
      </c>
      <c r="B148" s="163" t="str">
        <f t="shared" si="7"/>
        <v>O.K.</v>
      </c>
      <c r="C148" s="169" t="s">
        <v>3199</v>
      </c>
      <c r="D148" s="231"/>
      <c r="E148" s="216">
        <f t="shared" si="10"/>
        <v>0</v>
      </c>
      <c r="F148" s="214">
        <v>0</v>
      </c>
      <c r="G148" s="215">
        <f>IF(PRRAS!D966&gt;PRRAS!D618,1,0)</f>
        <v>0</v>
      </c>
      <c r="H148" s="215">
        <f>IF(PRRAS!E966&gt;PRRAS!E618,1,0)</f>
        <v>0</v>
      </c>
      <c r="I148" s="232"/>
      <c r="J148" s="232"/>
      <c r="U148" s="216">
        <v>37164</v>
      </c>
    </row>
    <row r="149" spans="1:21" ht="15" customHeight="1">
      <c r="A149" s="162">
        <f t="shared" si="9"/>
        <v>143</v>
      </c>
      <c r="B149" s="163" t="str">
        <f t="shared" si="7"/>
        <v>O.K.</v>
      </c>
      <c r="C149" s="169" t="s">
        <v>4089</v>
      </c>
      <c r="D149" s="231"/>
      <c r="E149" s="216">
        <f t="shared" si="10"/>
        <v>0</v>
      </c>
      <c r="F149" s="214">
        <v>0</v>
      </c>
      <c r="G149" s="215">
        <f>IF(ABS(PRRAS!D621-SUM(PRRAS!D967:D968))&gt;1,1,0)</f>
        <v>0</v>
      </c>
      <c r="H149" s="215">
        <f>IF(ABS(PRRAS!E621-SUM(PRRAS!E967:E968))&gt;1,1,0)</f>
        <v>0</v>
      </c>
      <c r="I149" s="232"/>
      <c r="J149" s="232"/>
      <c r="U149" s="216">
        <v>37201</v>
      </c>
    </row>
    <row r="150" spans="1:21" ht="15" customHeight="1">
      <c r="A150" s="162">
        <f t="shared" si="9"/>
        <v>144</v>
      </c>
      <c r="B150" s="163" t="str">
        <f t="shared" si="7"/>
        <v>O.K.</v>
      </c>
      <c r="C150" s="169" t="s">
        <v>4090</v>
      </c>
      <c r="D150" s="231"/>
      <c r="E150" s="216">
        <f t="shared" si="10"/>
        <v>0</v>
      </c>
      <c r="F150" s="214">
        <v>0</v>
      </c>
      <c r="G150" s="215">
        <f>IF(ABS(PRRAS!D622-SUM(PRRAS!D969:D970))&gt;1,1,0)</f>
        <v>0</v>
      </c>
      <c r="H150" s="215">
        <f>IF(ABS(PRRAS!E622-SUM(PRRAS!E969:E970))&gt;1,1,0)</f>
        <v>0</v>
      </c>
      <c r="U150" s="216">
        <v>37293</v>
      </c>
    </row>
    <row r="151" spans="1:21" ht="15" customHeight="1">
      <c r="A151" s="162">
        <f t="shared" si="9"/>
        <v>145</v>
      </c>
      <c r="B151" s="163" t="str">
        <f t="shared" si="7"/>
        <v>O.K.</v>
      </c>
      <c r="C151" s="169" t="s">
        <v>4091</v>
      </c>
      <c r="D151" s="231"/>
      <c r="E151" s="216">
        <f t="shared" si="10"/>
        <v>0</v>
      </c>
      <c r="F151" s="214">
        <v>0</v>
      </c>
      <c r="G151" s="215">
        <f>IF(ABS(PRRAS!D623-SUM(PRRAS!D971:D972))&gt;1,1,0)</f>
        <v>0</v>
      </c>
      <c r="H151" s="215">
        <f>IF(ABS(PRRAS!E623-SUM(PRRAS!E971:E972))&gt;1,1,0)</f>
        <v>0</v>
      </c>
      <c r="I151" s="232"/>
      <c r="J151" s="232"/>
      <c r="U151" s="216">
        <v>37308</v>
      </c>
    </row>
    <row r="152" spans="1:21" ht="15" customHeight="1">
      <c r="A152" s="162">
        <f t="shared" si="9"/>
        <v>146</v>
      </c>
      <c r="B152" s="163" t="str">
        <f t="shared" ref="B152:B215" si="11">IF(E152=1,"Pogreška",IF(F152=1,"Provjera","O.K."))</f>
        <v>O.K.</v>
      </c>
      <c r="C152" s="169" t="s">
        <v>4092</v>
      </c>
      <c r="D152" s="231"/>
      <c r="E152" s="216">
        <f t="shared" ref="E152:E183" si="12">MAX(G152:L152)</f>
        <v>0</v>
      </c>
      <c r="F152" s="214">
        <v>0</v>
      </c>
      <c r="G152" s="215">
        <f>IF(ABS(PRRAS!D624-SUM(PRRAS!D973:D974))&gt;1,1,0)</f>
        <v>0</v>
      </c>
      <c r="H152" s="215">
        <f>IF(ABS(PRRAS!E624-SUM(PRRAS!E973:E974))&gt;1,1,0)</f>
        <v>0</v>
      </c>
      <c r="I152" s="232"/>
      <c r="J152" s="232"/>
      <c r="U152" s="216">
        <v>37316</v>
      </c>
    </row>
    <row r="153" spans="1:21" ht="15" customHeight="1">
      <c r="A153" s="162">
        <f t="shared" ref="A153:A216" si="13">1+A152</f>
        <v>147</v>
      </c>
      <c r="B153" s="163" t="str">
        <f t="shared" si="11"/>
        <v>O.K.</v>
      </c>
      <c r="C153" s="169" t="s">
        <v>4093</v>
      </c>
      <c r="D153" s="231"/>
      <c r="E153" s="216">
        <f t="shared" si="12"/>
        <v>0</v>
      </c>
      <c r="F153" s="214">
        <v>0</v>
      </c>
      <c r="G153" s="215">
        <f>IF(ABS(PRRAS!D625-SUM(PRRAS!D975:D976))&gt;1,1,0)</f>
        <v>0</v>
      </c>
      <c r="H153" s="215">
        <f>IF(ABS(PRRAS!E625-SUM(PRRAS!E975:E976))&gt;1,1,0)</f>
        <v>0</v>
      </c>
      <c r="U153" s="216">
        <v>37324</v>
      </c>
    </row>
    <row r="154" spans="1:21" ht="15" customHeight="1">
      <c r="A154" s="162">
        <f t="shared" si="13"/>
        <v>148</v>
      </c>
      <c r="B154" s="163" t="str">
        <f t="shared" si="11"/>
        <v>O.K.</v>
      </c>
      <c r="C154" s="169" t="s">
        <v>4094</v>
      </c>
      <c r="D154" s="231"/>
      <c r="E154" s="216">
        <f t="shared" si="12"/>
        <v>0</v>
      </c>
      <c r="F154" s="214">
        <v>0</v>
      </c>
      <c r="G154" s="215">
        <f>IF(ABS(PRRAS!D626-SUM(PRRAS!D977:D978))&gt;1,1,0)</f>
        <v>0</v>
      </c>
      <c r="H154" s="215">
        <f>IF(ABS(PRRAS!E626-SUM(PRRAS!E977:E978))&gt;1,1,0)</f>
        <v>0</v>
      </c>
      <c r="I154" s="232"/>
      <c r="J154" s="232"/>
      <c r="U154" s="216">
        <v>37332</v>
      </c>
    </row>
    <row r="155" spans="1:21" ht="15" customHeight="1">
      <c r="A155" s="162">
        <f t="shared" si="13"/>
        <v>149</v>
      </c>
      <c r="B155" s="163" t="str">
        <f t="shared" si="11"/>
        <v>O.K.</v>
      </c>
      <c r="C155" s="169" t="s">
        <v>4095</v>
      </c>
      <c r="D155" s="231"/>
      <c r="E155" s="216">
        <f t="shared" si="12"/>
        <v>0</v>
      </c>
      <c r="F155" s="214">
        <v>0</v>
      </c>
      <c r="G155" s="215">
        <f>IF(ABS(PRRAS!D627-SUM(PRRAS!D979:D980))&gt;1,1,0)</f>
        <v>0</v>
      </c>
      <c r="H155" s="215">
        <f>IF(ABS(PRRAS!E627-SUM(PRRAS!E979:E980))&gt;1,1,0)</f>
        <v>0</v>
      </c>
      <c r="I155" s="232"/>
      <c r="J155" s="232"/>
      <c r="U155" s="216">
        <v>37349</v>
      </c>
    </row>
    <row r="156" spans="1:21" ht="15" customHeight="1">
      <c r="A156" s="162">
        <f t="shared" si="13"/>
        <v>150</v>
      </c>
      <c r="B156" s="163" t="str">
        <f t="shared" si="11"/>
        <v>O.K.</v>
      </c>
      <c r="C156" s="169" t="s">
        <v>3200</v>
      </c>
      <c r="D156" s="231"/>
      <c r="E156" s="216">
        <f t="shared" si="12"/>
        <v>0</v>
      </c>
      <c r="F156" s="214">
        <v>0</v>
      </c>
      <c r="G156" s="215">
        <f>IF(PRRAS!D981&gt;PRRAS!D636,1,0)</f>
        <v>0</v>
      </c>
      <c r="H156" s="215">
        <f>IF(PRRAS!E981&gt;PRRAS!E636,1,0)</f>
        <v>0</v>
      </c>
      <c r="U156" s="216">
        <v>37935</v>
      </c>
    </row>
    <row r="157" spans="1:21" ht="30" customHeight="1">
      <c r="A157" s="162">
        <f t="shared" si="13"/>
        <v>151</v>
      </c>
      <c r="B157" s="163" t="str">
        <f t="shared" si="11"/>
        <v>O.K.</v>
      </c>
      <c r="C157" s="169" t="s">
        <v>4210</v>
      </c>
      <c r="D157" s="231"/>
      <c r="E157" s="216">
        <f t="shared" si="12"/>
        <v>0</v>
      </c>
      <c r="F157" s="214">
        <v>0</v>
      </c>
      <c r="G157" s="215">
        <f>IF(MIN(Skriveni!C2:D3,Skriveni!C5:D12,Skriveni!C14:D976)&lt;0,1,0)</f>
        <v>0</v>
      </c>
      <c r="U157" s="216">
        <v>38001</v>
      </c>
    </row>
    <row r="158" spans="1:21" ht="30" customHeight="1">
      <c r="A158" s="162">
        <f t="shared" si="13"/>
        <v>152</v>
      </c>
      <c r="B158" s="163" t="str">
        <f t="shared" si="11"/>
        <v>O.K.</v>
      </c>
      <c r="C158" s="169" t="s">
        <v>4196</v>
      </c>
      <c r="D158" s="231"/>
      <c r="E158" s="216">
        <f t="shared" si="12"/>
        <v>0</v>
      </c>
      <c r="F158" s="214">
        <v>0</v>
      </c>
      <c r="G158" s="215">
        <f>IF(H158=0,0,1)</f>
        <v>0</v>
      </c>
      <c r="H158" s="215">
        <f>SUM(Skriveni!H2:H976)</f>
        <v>0</v>
      </c>
      <c r="U158" s="216">
        <v>38331</v>
      </c>
    </row>
    <row r="159" spans="1:21" ht="30" customHeight="1">
      <c r="A159" s="162">
        <f t="shared" si="13"/>
        <v>153</v>
      </c>
      <c r="B159" s="163" t="str">
        <f t="shared" si="11"/>
        <v>O.K.</v>
      </c>
      <c r="C159" s="170" t="s">
        <v>4230</v>
      </c>
      <c r="D159" s="231"/>
      <c r="E159" s="216">
        <f t="shared" si="12"/>
        <v>0</v>
      </c>
      <c r="F159" s="214">
        <v>0</v>
      </c>
      <c r="G159" s="215">
        <f>IF(AND(I3=11,O3&lt;&gt;47123,OR(MAX(PRRAS!D14:E21)&gt;0,MIN(PRRAS!D14:E21)&lt;0)),1,0)</f>
        <v>0</v>
      </c>
      <c r="U159" s="216">
        <v>38340</v>
      </c>
    </row>
    <row r="160" spans="1:21" ht="30" customHeight="1">
      <c r="A160" s="162">
        <f t="shared" si="13"/>
        <v>154</v>
      </c>
      <c r="B160" s="163" t="str">
        <f t="shared" si="11"/>
        <v>O.K.</v>
      </c>
      <c r="C160" s="170" t="s">
        <v>4254</v>
      </c>
      <c r="D160" s="231"/>
      <c r="E160" s="216">
        <f t="shared" si="12"/>
        <v>0</v>
      </c>
      <c r="F160" s="214">
        <v>0</v>
      </c>
      <c r="G160" s="215">
        <f>IF(AND(I3=11,MAX(PRRAS!D35:E35,PRRAS!D42:E42)&gt;0,T6=0),1,0)</f>
        <v>0</v>
      </c>
      <c r="U160" s="216">
        <v>38374</v>
      </c>
    </row>
    <row r="161" spans="1:21" ht="30" customHeight="1">
      <c r="A161" s="162">
        <f t="shared" si="13"/>
        <v>155</v>
      </c>
      <c r="B161" s="163" t="str">
        <f t="shared" si="11"/>
        <v>O.K.</v>
      </c>
      <c r="C161" s="170" t="s">
        <v>4258</v>
      </c>
      <c r="D161" s="231"/>
      <c r="E161" s="216">
        <f t="shared" si="12"/>
        <v>0</v>
      </c>
      <c r="F161" s="214">
        <v>0</v>
      </c>
      <c r="G161" s="215">
        <f>IF(AND(I3=11,MAX(PRRAS!D22:E34,PRRAS!D36:E41,PRRAS!D43:E45,PRRAS!D51:E55,PRRAS!D149:E149,PRRAS!D211:E211,PRRAS!D245:E248,PRRAS!D259:E259)&gt;0),1,0)</f>
        <v>0</v>
      </c>
      <c r="I161" s="233"/>
      <c r="U161" s="216">
        <v>40834</v>
      </c>
    </row>
    <row r="162" spans="1:21" ht="30" customHeight="1">
      <c r="A162" s="162">
        <f t="shared" si="13"/>
        <v>156</v>
      </c>
      <c r="B162" s="163" t="str">
        <f t="shared" si="11"/>
        <v>O.K.</v>
      </c>
      <c r="C162" s="170" t="s">
        <v>4206</v>
      </c>
      <c r="D162" s="231"/>
      <c r="E162" s="216">
        <f t="shared" si="12"/>
        <v>0</v>
      </c>
      <c r="F162" s="214">
        <v>0</v>
      </c>
      <c r="G162" s="215">
        <f>IF(AND(I3=11,O3&lt;&gt;47107,MAX(PRRAS!D260:E260)&gt;0),1,0)</f>
        <v>0</v>
      </c>
      <c r="H162" s="215">
        <f>IF(AND(I3=11,O5&lt;&gt;47107,MIN(PRRAS!D260:E260)&lt;0),1,0)</f>
        <v>0</v>
      </c>
      <c r="I162" s="233"/>
      <c r="U162" s="216">
        <v>42379</v>
      </c>
    </row>
    <row r="163" spans="1:21" ht="42" customHeight="1">
      <c r="A163" s="162">
        <f t="shared" si="13"/>
        <v>157</v>
      </c>
      <c r="B163" s="163" t="str">
        <f t="shared" si="11"/>
        <v>O.K.</v>
      </c>
      <c r="C163" s="171" t="s">
        <v>4288</v>
      </c>
      <c r="D163" s="231"/>
      <c r="E163" s="216">
        <f t="shared" si="12"/>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c r="A164" s="162">
        <f t="shared" si="13"/>
        <v>158</v>
      </c>
      <c r="B164" s="163" t="str">
        <f t="shared" si="11"/>
        <v>O.K.</v>
      </c>
      <c r="C164" s="170" t="s">
        <v>4227</v>
      </c>
      <c r="D164" s="231"/>
      <c r="E164" s="216">
        <f t="shared" si="12"/>
        <v>0</v>
      </c>
      <c r="F164" s="214">
        <v>0</v>
      </c>
      <c r="G164" s="215">
        <f>IF(AND(I3=11,O3&lt;&gt;721,OR(MAX(PRRAS!D508:E508,PRRAS!D618:E618)&gt;0,MIN(PRRAS!D508:E508,PRRAS!D618:E618)&lt;0)),1,0)</f>
        <v>0</v>
      </c>
      <c r="U164" s="216">
        <v>42539</v>
      </c>
    </row>
    <row r="165" spans="1:21" ht="30" customHeight="1">
      <c r="A165" s="162">
        <f t="shared" si="13"/>
        <v>159</v>
      </c>
      <c r="B165" s="163" t="str">
        <f t="shared" si="11"/>
        <v>O.K.</v>
      </c>
      <c r="C165" s="171" t="s">
        <v>4249</v>
      </c>
      <c r="D165" s="231"/>
      <c r="E165" s="216">
        <f t="shared" si="12"/>
        <v>0</v>
      </c>
      <c r="F165" s="214">
        <v>0</v>
      </c>
      <c r="G165" s="215">
        <f>IF(AND(I3=11,O3&lt;&gt;721,MAX(PRRAS!D509:E509,PRRAS!D521:E521,PRRAS!D524:E524,PRRAS!D530:E530,PRRAS!D533:E537,PRRAS!D550:E552,PRRAS!D556:E557,PRRAS!D573:E573,PRRAS!D576:E576,PRRAS!D581:E582)&gt;0),1,0)</f>
        <v>0</v>
      </c>
      <c r="U165" s="216">
        <v>42619</v>
      </c>
    </row>
    <row r="166" spans="1:21" ht="30" customHeight="1">
      <c r="A166" s="162">
        <f t="shared" si="13"/>
        <v>160</v>
      </c>
      <c r="B166" s="163" t="str">
        <f t="shared" si="11"/>
        <v>O.K.</v>
      </c>
      <c r="C166" s="170" t="s">
        <v>4207</v>
      </c>
      <c r="D166" s="231"/>
      <c r="E166" s="216">
        <f t="shared" si="12"/>
        <v>0</v>
      </c>
      <c r="F166" s="214">
        <v>0</v>
      </c>
      <c r="G166" s="215">
        <f>IF(AND(I3=11,O3&lt;&gt;46237,OR(MAX(PRRAS!D592:E592)&gt;0,MIN(PRRAS!D592:E592)&lt;0)),1,0)</f>
        <v>0</v>
      </c>
      <c r="U166" s="216">
        <v>42750</v>
      </c>
    </row>
    <row r="167" spans="1:21" ht="30" customHeight="1">
      <c r="A167" s="162">
        <f t="shared" si="13"/>
        <v>161</v>
      </c>
      <c r="B167" s="163" t="str">
        <f t="shared" si="11"/>
        <v>O.K.</v>
      </c>
      <c r="C167" s="170" t="s">
        <v>4214</v>
      </c>
      <c r="D167" s="231"/>
      <c r="E167" s="216">
        <f t="shared" si="12"/>
        <v>0</v>
      </c>
      <c r="F167" s="214">
        <v>0</v>
      </c>
      <c r="G167" s="215">
        <f>IF(AND(I3=11,O3&lt;&gt;174,OR(MAX(PRRAS!D597:E598)&gt;0,MIN(PRRAS!D597:E598)&lt;0)),1,0)</f>
        <v>0</v>
      </c>
      <c r="U167" s="216">
        <v>42768</v>
      </c>
    </row>
    <row r="168" spans="1:21" ht="30" customHeight="1">
      <c r="A168" s="162">
        <f t="shared" si="13"/>
        <v>162</v>
      </c>
      <c r="B168" s="163" t="str">
        <f t="shared" si="11"/>
        <v>O.K.</v>
      </c>
      <c r="C168" s="171" t="s">
        <v>4253</v>
      </c>
      <c r="D168" s="231"/>
      <c r="E168" s="216">
        <f t="shared" si="12"/>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c r="A169" s="162">
        <f t="shared" si="13"/>
        <v>163</v>
      </c>
      <c r="B169" s="163" t="str">
        <f t="shared" si="11"/>
        <v>O.K.</v>
      </c>
      <c r="C169" s="170" t="s">
        <v>4231</v>
      </c>
      <c r="D169" s="231"/>
      <c r="E169" s="216">
        <f t="shared" si="12"/>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c r="A170" s="162">
        <f t="shared" si="13"/>
        <v>164</v>
      </c>
      <c r="B170" s="163" t="str">
        <f t="shared" si="11"/>
        <v>O.K.</v>
      </c>
      <c r="C170" s="170" t="s">
        <v>4255</v>
      </c>
      <c r="D170" s="231"/>
      <c r="E170" s="216">
        <f t="shared" si="12"/>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c r="A171" s="162">
        <f t="shared" si="13"/>
        <v>165</v>
      </c>
      <c r="B171" s="163" t="str">
        <f t="shared" si="11"/>
        <v>O.K.</v>
      </c>
      <c r="C171" s="171" t="s">
        <v>4228</v>
      </c>
      <c r="D171" s="231"/>
      <c r="E171" s="216">
        <f t="shared" si="12"/>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c r="A172" s="162">
        <f t="shared" si="13"/>
        <v>166</v>
      </c>
      <c r="B172" s="163" t="str">
        <f t="shared" si="11"/>
        <v>O.K.</v>
      </c>
      <c r="C172" s="171" t="s">
        <v>4163</v>
      </c>
      <c r="D172" s="231"/>
      <c r="E172" s="216">
        <f t="shared" si="12"/>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c r="A173" s="162">
        <f t="shared" si="13"/>
        <v>167</v>
      </c>
      <c r="B173" s="163" t="str">
        <f t="shared" si="11"/>
        <v>O.K.</v>
      </c>
      <c r="C173" s="171" t="s">
        <v>4101</v>
      </c>
      <c r="D173" s="231"/>
      <c r="E173" s="216">
        <f t="shared" si="12"/>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c r="A174" s="162">
        <f t="shared" si="13"/>
        <v>168</v>
      </c>
      <c r="B174" s="163" t="str">
        <f t="shared" si="11"/>
        <v>O.K.</v>
      </c>
      <c r="C174" s="171" t="s">
        <v>4199</v>
      </c>
      <c r="D174" s="231"/>
      <c r="E174" s="216">
        <f t="shared" si="12"/>
        <v>0</v>
      </c>
      <c r="F174" s="214">
        <v>0</v>
      </c>
      <c r="G174" s="215">
        <f>IF(AND(I3=13,MAX(PRRAS!D142:E145)&gt;0),1,0)</f>
        <v>0</v>
      </c>
      <c r="I174" s="210"/>
      <c r="J174" s="232"/>
      <c r="K174" s="232"/>
      <c r="L174" s="232"/>
      <c r="M174" s="232"/>
      <c r="U174" s="216">
        <v>48226</v>
      </c>
    </row>
    <row r="175" spans="1:21" ht="30" customHeight="1">
      <c r="A175" s="162">
        <f t="shared" si="13"/>
        <v>169</v>
      </c>
      <c r="B175" s="163" t="str">
        <f t="shared" si="11"/>
        <v>O.K.</v>
      </c>
      <c r="C175" s="171" t="s">
        <v>4054</v>
      </c>
      <c r="D175" s="231"/>
      <c r="E175" s="216">
        <f t="shared" si="12"/>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c r="A176" s="162">
        <f t="shared" si="13"/>
        <v>170</v>
      </c>
      <c r="B176" s="163" t="str">
        <f t="shared" si="11"/>
        <v>O.K.</v>
      </c>
      <c r="C176" s="171" t="s">
        <v>4153</v>
      </c>
      <c r="D176" s="231"/>
      <c r="E176" s="216">
        <f t="shared" si="12"/>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c r="A177" s="162">
        <f t="shared" si="13"/>
        <v>171</v>
      </c>
      <c r="B177" s="163" t="str">
        <f t="shared" si="11"/>
        <v>O.K.</v>
      </c>
      <c r="C177" s="171" t="s">
        <v>4158</v>
      </c>
      <c r="D177" s="231"/>
      <c r="E177" s="216">
        <f t="shared" si="12"/>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c r="A178" s="162">
        <f t="shared" si="13"/>
        <v>172</v>
      </c>
      <c r="B178" s="163" t="str">
        <f t="shared" si="11"/>
        <v>O.K.</v>
      </c>
      <c r="C178" s="171" t="s">
        <v>4048</v>
      </c>
      <c r="D178" s="231"/>
      <c r="E178" s="216">
        <f t="shared" si="12"/>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c r="A179" s="162">
        <f t="shared" si="13"/>
        <v>173</v>
      </c>
      <c r="B179" s="163" t="str">
        <f t="shared" si="11"/>
        <v>O.K.</v>
      </c>
      <c r="C179" s="171" t="s">
        <v>4148</v>
      </c>
      <c r="D179" s="231"/>
      <c r="E179" s="216">
        <f t="shared" si="12"/>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c r="A180" s="162">
        <f t="shared" si="13"/>
        <v>174</v>
      </c>
      <c r="B180" s="163" t="str">
        <f t="shared" si="11"/>
        <v>O.K.</v>
      </c>
      <c r="C180" s="171" t="s">
        <v>4159</v>
      </c>
      <c r="D180" s="231"/>
      <c r="E180" s="216">
        <f t="shared" si="12"/>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c r="A181" s="162">
        <f t="shared" si="13"/>
        <v>175</v>
      </c>
      <c r="B181" s="163" t="str">
        <f t="shared" si="11"/>
        <v>O.K.</v>
      </c>
      <c r="C181" s="171" t="s">
        <v>4160</v>
      </c>
      <c r="D181" s="231"/>
      <c r="E181" s="216">
        <f t="shared" si="12"/>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c r="A182" s="162">
        <f t="shared" si="13"/>
        <v>176</v>
      </c>
      <c r="B182" s="163" t="str">
        <f t="shared" si="11"/>
        <v>O.K.</v>
      </c>
      <c r="C182" s="171" t="s">
        <v>4064</v>
      </c>
      <c r="D182" s="231"/>
      <c r="E182" s="216">
        <f t="shared" si="12"/>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c r="A183" s="162">
        <f t="shared" si="13"/>
        <v>177</v>
      </c>
      <c r="B183" s="163" t="str">
        <f t="shared" si="11"/>
        <v>O.K.</v>
      </c>
      <c r="C183" s="171" t="s">
        <v>4167</v>
      </c>
      <c r="D183" s="231"/>
      <c r="E183" s="216">
        <f t="shared" si="12"/>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c r="A184" s="162">
        <f t="shared" si="13"/>
        <v>178</v>
      </c>
      <c r="B184" s="163" t="str">
        <f t="shared" si="11"/>
        <v>O.K.</v>
      </c>
      <c r="C184" s="171" t="s">
        <v>4156</v>
      </c>
      <c r="D184" s="231"/>
      <c r="E184" s="216">
        <f t="shared" ref="E184:E198" si="14">MAX(G184:L184)</f>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c r="A185" s="162">
        <f t="shared" si="13"/>
        <v>179</v>
      </c>
      <c r="B185" s="163" t="str">
        <f t="shared" si="11"/>
        <v>O.K.</v>
      </c>
      <c r="C185" s="171" t="s">
        <v>4115</v>
      </c>
      <c r="D185" s="231"/>
      <c r="E185" s="216">
        <f t="shared" si="14"/>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c r="A186" s="162">
        <f t="shared" si="13"/>
        <v>180</v>
      </c>
      <c r="B186" s="163" t="str">
        <f t="shared" si="11"/>
        <v>O.K.</v>
      </c>
      <c r="C186" s="171" t="s">
        <v>4027</v>
      </c>
      <c r="D186" s="231"/>
      <c r="E186" s="216">
        <f t="shared" si="14"/>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c r="A187" s="162">
        <f t="shared" si="13"/>
        <v>181</v>
      </c>
      <c r="B187" s="163" t="str">
        <f t="shared" si="11"/>
        <v>O.K.</v>
      </c>
      <c r="C187" s="171" t="s">
        <v>4038</v>
      </c>
      <c r="D187" s="231"/>
      <c r="E187" s="216">
        <f t="shared" si="14"/>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c r="A188" s="162">
        <f t="shared" si="13"/>
        <v>182</v>
      </c>
      <c r="B188" s="163" t="str">
        <f t="shared" si="11"/>
        <v>O.K.</v>
      </c>
      <c r="C188" s="171" t="s">
        <v>4154</v>
      </c>
      <c r="D188" s="231"/>
      <c r="E188" s="216">
        <f t="shared" si="14"/>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c r="A189" s="162">
        <f t="shared" si="13"/>
        <v>183</v>
      </c>
      <c r="B189" s="163" t="str">
        <f t="shared" si="11"/>
        <v>O.K.</v>
      </c>
      <c r="C189" s="171" t="s">
        <v>4114</v>
      </c>
      <c r="D189" s="231"/>
      <c r="E189" s="216">
        <f t="shared" si="14"/>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c r="A190" s="162">
        <f t="shared" si="13"/>
        <v>184</v>
      </c>
      <c r="B190" s="163" t="str">
        <f t="shared" si="11"/>
        <v>O.K.</v>
      </c>
      <c r="C190" s="171" t="s">
        <v>4023</v>
      </c>
      <c r="D190" s="231"/>
      <c r="E190" s="216">
        <f t="shared" si="14"/>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c r="A191" s="162">
        <f t="shared" si="13"/>
        <v>185</v>
      </c>
      <c r="B191" s="163" t="str">
        <f t="shared" si="11"/>
        <v>O.K.</v>
      </c>
      <c r="C191" s="170" t="s">
        <v>4246</v>
      </c>
      <c r="D191" s="231"/>
      <c r="E191" s="216">
        <f t="shared" si="14"/>
        <v>0</v>
      </c>
      <c r="F191" s="214">
        <v>0</v>
      </c>
      <c r="G191" s="215">
        <f>IF(AND(I3=41,O3&lt;&gt;23911,O3&lt;&gt;25843,MAX(PRRAS!D142:E145)&gt;0),1,0)</f>
        <v>0</v>
      </c>
      <c r="I191" s="232"/>
      <c r="J191" s="210"/>
      <c r="K191" s="232"/>
      <c r="L191" s="232"/>
      <c r="M191" s="232"/>
    </row>
    <row r="192" spans="1:21" ht="30" customHeight="1">
      <c r="A192" s="162">
        <f t="shared" si="13"/>
        <v>186</v>
      </c>
      <c r="B192" s="163" t="str">
        <f t="shared" si="11"/>
        <v>O.K.</v>
      </c>
      <c r="C192" s="171" t="s">
        <v>4157</v>
      </c>
      <c r="D192" s="231"/>
      <c r="E192" s="216">
        <f t="shared" si="14"/>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c r="A193" s="162">
        <f t="shared" si="13"/>
        <v>187</v>
      </c>
      <c r="B193" s="163" t="str">
        <f t="shared" si="11"/>
        <v>O.K.</v>
      </c>
      <c r="C193" s="171" t="s">
        <v>4113</v>
      </c>
      <c r="D193" s="231"/>
      <c r="E193" s="216">
        <f t="shared" si="14"/>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c r="A194" s="162">
        <f t="shared" si="13"/>
        <v>188</v>
      </c>
      <c r="B194" s="163" t="str">
        <f t="shared" si="11"/>
        <v>O.K.</v>
      </c>
      <c r="C194" s="171" t="s">
        <v>3998</v>
      </c>
      <c r="D194" s="231"/>
      <c r="E194" s="216">
        <f t="shared" si="14"/>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c r="A195" s="162">
        <f t="shared" si="13"/>
        <v>189</v>
      </c>
      <c r="B195" s="163" t="str">
        <f t="shared" si="11"/>
        <v>O.K.</v>
      </c>
      <c r="C195" s="171" t="s">
        <v>4044</v>
      </c>
      <c r="D195" s="231"/>
      <c r="E195" s="216">
        <f t="shared" si="14"/>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c r="A196" s="162">
        <f t="shared" si="13"/>
        <v>190</v>
      </c>
      <c r="B196" s="163" t="str">
        <f t="shared" si="11"/>
        <v>O.K.</v>
      </c>
      <c r="C196" s="171" t="s">
        <v>4155</v>
      </c>
      <c r="D196" s="231"/>
      <c r="E196" s="216">
        <f t="shared" si="14"/>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c r="A197" s="162">
        <f t="shared" si="13"/>
        <v>191</v>
      </c>
      <c r="B197" s="163" t="str">
        <f t="shared" si="11"/>
        <v>O.K.</v>
      </c>
      <c r="C197" s="171" t="s">
        <v>4051</v>
      </c>
      <c r="D197" s="231"/>
      <c r="E197" s="216">
        <f t="shared" si="14"/>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c r="A198" s="162">
        <f t="shared" si="13"/>
        <v>192</v>
      </c>
      <c r="B198" s="163" t="str">
        <f t="shared" si="11"/>
        <v>O.K.</v>
      </c>
      <c r="C198" s="171" t="s">
        <v>4005</v>
      </c>
      <c r="D198" s="231"/>
      <c r="E198" s="216">
        <f t="shared" si="14"/>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c r="A199" s="162">
        <f t="shared" si="13"/>
        <v>193</v>
      </c>
      <c r="B199" s="163" t="str">
        <f t="shared" si="11"/>
        <v>O.K.</v>
      </c>
      <c r="C199" s="170" t="s">
        <v>4302</v>
      </c>
      <c r="E199" s="216">
        <v>0</v>
      </c>
      <c r="F199" s="216">
        <f t="shared" ref="F199:F230" si="15">MAX(L199:O199)</f>
        <v>0</v>
      </c>
      <c r="L199" s="214">
        <f>IF(AND($I$3=11,OR(PRRAS!D656&gt;0,PRRAS!D658&gt;0),OR(PRRAS!D657&gt;0,PRRAS!D659&gt;0)),1,0)</f>
        <v>0</v>
      </c>
      <c r="M199" s="214">
        <f>IF(AND($I$3=11,OR(PRRAS!E656&gt;0,PRRAS!E658&gt;0),OR(PRRAS!E657&gt;0,PRRAS!E659&gt;0)),1,0)</f>
        <v>0</v>
      </c>
    </row>
    <row r="200" spans="1:14" ht="30" customHeight="1">
      <c r="A200" s="162">
        <f t="shared" si="13"/>
        <v>194</v>
      </c>
      <c r="B200" s="163" t="str">
        <f t="shared" si="11"/>
        <v>O.K.</v>
      </c>
      <c r="C200" s="170" t="s">
        <v>4202</v>
      </c>
      <c r="E200" s="216">
        <v>0</v>
      </c>
      <c r="F200" s="216">
        <f t="shared" si="15"/>
        <v>0</v>
      </c>
      <c r="L200" s="214">
        <f>IF(AND(PRRAS!D30&gt;0,PRRAS!D661=0),1,0)</f>
        <v>0</v>
      </c>
      <c r="M200" s="214">
        <f>IF(AND(PRRAS!E30&gt;0,PRRAS!E661=0),1,0)</f>
        <v>0</v>
      </c>
    </row>
    <row r="201" spans="1:14" ht="30" customHeight="1">
      <c r="A201" s="162">
        <f t="shared" si="13"/>
        <v>195</v>
      </c>
      <c r="B201" s="163" t="str">
        <f t="shared" si="11"/>
        <v>O.K.</v>
      </c>
      <c r="C201" s="170" t="s">
        <v>4256</v>
      </c>
      <c r="E201" s="216">
        <v>0</v>
      </c>
      <c r="F201" s="216">
        <f t="shared" si="15"/>
        <v>0</v>
      </c>
      <c r="L201" s="214">
        <f>IF(AND(PRRAS!D39&gt;0,SUM(PRRAS!D662:'PRRAS'!D663)=0),1,0)</f>
        <v>0</v>
      </c>
      <c r="M201" s="214">
        <f>IF(AND(PRRAS!E39&gt;0,SUM(PRRAS!E662:'PRRAS'!E663)=0),1,0)</f>
        <v>0</v>
      </c>
    </row>
    <row r="202" spans="1:14" ht="30" customHeight="1">
      <c r="A202" s="162">
        <f t="shared" si="13"/>
        <v>196</v>
      </c>
      <c r="B202" s="163" t="str">
        <f t="shared" si="11"/>
        <v>O.K.</v>
      </c>
      <c r="C202" s="170" t="s">
        <v>4203</v>
      </c>
      <c r="E202" s="216">
        <v>0</v>
      </c>
      <c r="F202" s="216">
        <f t="shared" si="15"/>
        <v>0</v>
      </c>
      <c r="L202" s="214">
        <f>IF(AND(PRRAS!D93&gt;0,PRRAS!D690=0),1,0)</f>
        <v>0</v>
      </c>
      <c r="M202" s="214">
        <f>IF(AND(PRRAS!E93&gt;0,PRRAS!E690=0),1,0)</f>
        <v>0</v>
      </c>
    </row>
    <row r="203" spans="1:14" ht="43.5" customHeight="1">
      <c r="A203" s="162">
        <f t="shared" si="13"/>
        <v>197</v>
      </c>
      <c r="B203" s="163" t="str">
        <f t="shared" si="11"/>
        <v>O.K.</v>
      </c>
      <c r="C203" s="170" t="s">
        <v>4279</v>
      </c>
      <c r="E203" s="216">
        <v>0</v>
      </c>
      <c r="F203" s="216">
        <f t="shared" si="15"/>
        <v>0</v>
      </c>
      <c r="L203" s="214">
        <f>IF(AND(PRRAS!D127&gt;0,SUM(PRRAS!D698:'PRRAS'!D700)=0),1,0)</f>
        <v>0</v>
      </c>
      <c r="M203" s="214">
        <f>IF(AND(PRRAS!E127&gt;0,SUM(PRRAS!E698:'PRRAS'!E700)=0),1,0)</f>
        <v>0</v>
      </c>
    </row>
    <row r="204" spans="1:14" ht="30" customHeight="1">
      <c r="A204" s="162">
        <f t="shared" si="13"/>
        <v>198</v>
      </c>
      <c r="B204" s="163" t="str">
        <f t="shared" si="11"/>
        <v>O.K.</v>
      </c>
      <c r="C204" s="170" t="s">
        <v>4244</v>
      </c>
      <c r="E204" s="216">
        <v>0</v>
      </c>
      <c r="F204" s="216">
        <f t="shared" si="15"/>
        <v>0</v>
      </c>
      <c r="G204" s="236"/>
      <c r="H204" s="236"/>
      <c r="L204" s="214">
        <f>IF(AND(PRRAS!D166&gt;0,SUM(PRRAS!D701:D702)=0),1,0)</f>
        <v>0</v>
      </c>
      <c r="M204" s="214">
        <f>IF(AND(PRRAS!E166&gt;0,SUM(PRRAS!E701:E702)=0),1,0)</f>
        <v>0</v>
      </c>
    </row>
    <row r="205" spans="1:14" ht="30" customHeight="1">
      <c r="A205" s="162">
        <f t="shared" si="13"/>
        <v>199</v>
      </c>
      <c r="B205" s="163" t="str">
        <f t="shared" si="11"/>
        <v>O.K.</v>
      </c>
      <c r="C205" s="170" t="s">
        <v>4216</v>
      </c>
      <c r="E205" s="216">
        <v>0</v>
      </c>
      <c r="F205" s="216">
        <f t="shared" si="15"/>
        <v>0</v>
      </c>
      <c r="G205" s="236"/>
      <c r="H205" s="236"/>
      <c r="L205" s="214">
        <f>IF(AND(PRRAS!D191&gt;0,PRRAS!D705=0),1,0)</f>
        <v>0</v>
      </c>
      <c r="M205" s="214">
        <f>IF(AND(PRRAS!E191&gt;0,PRRAS!E705=0),1,0)</f>
        <v>0</v>
      </c>
    </row>
    <row r="206" spans="1:14" ht="45" customHeight="1">
      <c r="A206" s="162">
        <f t="shared" si="13"/>
        <v>200</v>
      </c>
      <c r="B206" s="163" t="str">
        <f t="shared" si="11"/>
        <v>Provjera</v>
      </c>
      <c r="C206" s="170" t="s">
        <v>4272</v>
      </c>
      <c r="E206" s="216">
        <v>0</v>
      </c>
      <c r="F206" s="216">
        <f t="shared" si="15"/>
        <v>1</v>
      </c>
      <c r="G206" s="236"/>
      <c r="H206" s="236"/>
      <c r="L206" s="214">
        <f>IF(AND(PRRAS!D192&gt;0,SUM(PRRAS!D706:D708)=0),1,0)</f>
        <v>1</v>
      </c>
      <c r="M206" s="214">
        <f>IF(AND(PRRAS!E192&gt;0,SUM(PRRAS!E706:E708)=0),1,0)</f>
        <v>1</v>
      </c>
    </row>
    <row r="207" spans="1:14" ht="30" customHeight="1">
      <c r="A207" s="162">
        <f t="shared" si="13"/>
        <v>201</v>
      </c>
      <c r="B207" s="163" t="str">
        <f t="shared" si="11"/>
        <v>Provjera</v>
      </c>
      <c r="C207" s="170" t="s">
        <v>4197</v>
      </c>
      <c r="E207" s="216">
        <v>0</v>
      </c>
      <c r="F207" s="216">
        <f t="shared" si="15"/>
        <v>1</v>
      </c>
      <c r="G207" s="236"/>
      <c r="H207" s="236"/>
      <c r="L207" s="214">
        <f>IF(AND(PRRAS!D194&gt;0,PRRAS!D709=0),1,0)</f>
        <v>1</v>
      </c>
      <c r="M207" s="214">
        <f>IF(AND(PRRAS!E194&gt;0,PRRAS!E709=0),1,0)</f>
        <v>1</v>
      </c>
    </row>
    <row r="208" spans="1:14" ht="30" customHeight="1">
      <c r="A208" s="162">
        <f t="shared" si="13"/>
        <v>202</v>
      </c>
      <c r="B208" s="163" t="str">
        <f t="shared" si="11"/>
        <v>O.K.</v>
      </c>
      <c r="C208" s="170" t="s">
        <v>4224</v>
      </c>
      <c r="E208" s="216">
        <v>0</v>
      </c>
      <c r="F208" s="216">
        <f t="shared" si="15"/>
        <v>0</v>
      </c>
      <c r="G208" s="236"/>
      <c r="H208" s="236"/>
      <c r="L208" s="214">
        <f>IF(AND(PRRAS!D197&gt;0,PRRAS!D710=0),1,0)</f>
        <v>0</v>
      </c>
      <c r="M208" s="214">
        <f>IF(AND(PRRAS!E197&gt;0,PRRAS!E710=0),1,0)</f>
        <v>0</v>
      </c>
    </row>
    <row r="209" spans="1:13" ht="30" customHeight="1">
      <c r="A209" s="162">
        <f t="shared" si="13"/>
        <v>203</v>
      </c>
      <c r="B209" s="163" t="str">
        <f t="shared" si="11"/>
        <v>O.K.</v>
      </c>
      <c r="C209" s="170" t="s">
        <v>4200</v>
      </c>
      <c r="E209" s="216">
        <v>0</v>
      </c>
      <c r="F209" s="216">
        <f t="shared" si="15"/>
        <v>0</v>
      </c>
      <c r="G209" s="236"/>
      <c r="H209" s="236"/>
      <c r="L209" s="214">
        <f>IF(AND(PRRAS!D198&gt;0,PRRAS!D711=0),1,0)</f>
        <v>0</v>
      </c>
      <c r="M209" s="214">
        <f>IF(AND(PRRAS!E198&gt;0,PRRAS!E711=0),1,0)</f>
        <v>0</v>
      </c>
    </row>
    <row r="210" spans="1:13" ht="43.5" customHeight="1">
      <c r="A210" s="162">
        <f t="shared" si="13"/>
        <v>204</v>
      </c>
      <c r="B210" s="163" t="str">
        <f t="shared" si="11"/>
        <v>O.K.</v>
      </c>
      <c r="C210" s="170" t="s">
        <v>4289</v>
      </c>
      <c r="E210" s="216">
        <v>0</v>
      </c>
      <c r="F210" s="216">
        <f t="shared" si="15"/>
        <v>0</v>
      </c>
      <c r="G210" s="236"/>
      <c r="H210" s="236"/>
      <c r="L210" s="214">
        <f>IF(AND(PRRAS!D216&gt;0,SUM(PRRAS!D733:D735)=0),1,0)</f>
        <v>0</v>
      </c>
      <c r="M210" s="214">
        <f>IF(AND(PRRAS!E216&gt;0,SUM(PRRAS!E733:E735)=0),1,0)</f>
        <v>0</v>
      </c>
    </row>
    <row r="211" spans="1:13" ht="30" customHeight="1">
      <c r="A211" s="162">
        <f t="shared" si="13"/>
        <v>205</v>
      </c>
      <c r="B211" s="163" t="str">
        <f t="shared" si="11"/>
        <v>Provjera</v>
      </c>
      <c r="C211" s="170" t="s">
        <v>4209</v>
      </c>
      <c r="E211" s="216">
        <v>0</v>
      </c>
      <c r="F211" s="216">
        <f t="shared" si="15"/>
        <v>1</v>
      </c>
      <c r="L211" s="214">
        <f>IF(AND(PRRAS!D222&gt;0,PRRAS!D743=0),1,0)</f>
        <v>1</v>
      </c>
      <c r="M211" s="214">
        <f>IF(AND(PRRAS!E222&gt;0,PRRAS!E743=0),1,0)</f>
        <v>0</v>
      </c>
    </row>
    <row r="212" spans="1:13" ht="15" customHeight="1">
      <c r="A212" s="162">
        <f t="shared" si="13"/>
        <v>206</v>
      </c>
      <c r="B212" s="163" t="str">
        <f t="shared" si="11"/>
        <v>O.K.</v>
      </c>
      <c r="C212" s="170" t="s">
        <v>3876</v>
      </c>
      <c r="E212" s="216">
        <f>MAX(G212:K212)</f>
        <v>0</v>
      </c>
      <c r="F212" s="216">
        <f t="shared" si="15"/>
        <v>0</v>
      </c>
      <c r="G212" s="215">
        <f>IF(ABS(PRRAS!D265-SUM(PRRAS!D785:D793)&gt;1),1,0)</f>
        <v>0</v>
      </c>
      <c r="H212" s="215">
        <f>IF(ABS(PRRAS!E265-SUM(PRRAS!E785:E793)&gt;1),1,0)</f>
        <v>0</v>
      </c>
    </row>
    <row r="213" spans="1:13" ht="30" customHeight="1">
      <c r="A213" s="162">
        <f t="shared" si="13"/>
        <v>207</v>
      </c>
      <c r="B213" s="163" t="str">
        <f t="shared" si="11"/>
        <v>O.K.</v>
      </c>
      <c r="C213" s="170" t="s">
        <v>4208</v>
      </c>
      <c r="E213" s="216">
        <v>0</v>
      </c>
      <c r="F213" s="216">
        <f t="shared" si="15"/>
        <v>0</v>
      </c>
      <c r="L213" s="214">
        <f>IF(AND(PRRAS!D270&gt;0,PRRAS!D799=0),1,0)</f>
        <v>0</v>
      </c>
      <c r="M213" s="214">
        <f>IF(AND(PRRAS!E270&gt;0,PRRAS!E799=0),1,0)</f>
        <v>0</v>
      </c>
    </row>
    <row r="214" spans="1:13" ht="33" customHeight="1">
      <c r="A214" s="162">
        <f t="shared" si="13"/>
        <v>208</v>
      </c>
      <c r="B214" s="163" t="str">
        <f t="shared" si="11"/>
        <v>O.K.</v>
      </c>
      <c r="C214" s="170" t="s">
        <v>4172</v>
      </c>
      <c r="E214" s="216">
        <v>0</v>
      </c>
      <c r="F214" s="216">
        <f t="shared" si="15"/>
        <v>0</v>
      </c>
      <c r="L214" s="214">
        <f>IF(AND(PRRAS!D431&gt;0,SUM(PRRAS!D813:D814)=0),1,0)</f>
        <v>0</v>
      </c>
      <c r="M214" s="214">
        <f>IF(AND(PRRAS!E431&gt;0,SUM(PRRAS!E813:E814)=0),1,0)</f>
        <v>0</v>
      </c>
    </row>
    <row r="215" spans="1:13" ht="30" customHeight="1">
      <c r="A215" s="162">
        <f t="shared" si="13"/>
        <v>209</v>
      </c>
      <c r="B215" s="163" t="str">
        <f t="shared" si="11"/>
        <v>O.K.</v>
      </c>
      <c r="C215" s="170" t="s">
        <v>4173</v>
      </c>
      <c r="E215" s="216">
        <v>0</v>
      </c>
      <c r="F215" s="216">
        <f t="shared" si="15"/>
        <v>0</v>
      </c>
      <c r="L215" s="214">
        <f>IF(AND(PRRAS!D434&gt;0,SUM(PRRAS!D815:D816)=0),1,0)</f>
        <v>0</v>
      </c>
      <c r="M215" s="214">
        <f>IF(AND(PRRAS!E434&gt;0,SUM(PRRAS!E815:E816)=0),1,0)</f>
        <v>0</v>
      </c>
    </row>
    <row r="216" spans="1:13" ht="30" customHeight="1">
      <c r="A216" s="162">
        <f t="shared" si="13"/>
        <v>210</v>
      </c>
      <c r="B216" s="163" t="str">
        <f t="shared" ref="B216:B261" si="16">IF(E216=1,"Pogreška",IF(F216=1,"Provjera","O.K."))</f>
        <v>O.K.</v>
      </c>
      <c r="C216" s="170" t="s">
        <v>4174</v>
      </c>
      <c r="E216" s="216">
        <v>0</v>
      </c>
      <c r="F216" s="216">
        <f t="shared" si="15"/>
        <v>0</v>
      </c>
      <c r="L216" s="214">
        <f>IF(AND(PRRAS!D435&gt;0,SUM(PRRAS!D817:D818)=0),1,0)</f>
        <v>0</v>
      </c>
      <c r="M216" s="214">
        <f>IF(AND(PRRAS!E435&gt;0,SUM(PRRAS!E817:E818)=0),1,0)</f>
        <v>0</v>
      </c>
    </row>
    <row r="217" spans="1:13" ht="30" customHeight="1">
      <c r="A217" s="162">
        <f t="shared" ref="A217:A261" si="17">1+A216</f>
        <v>211</v>
      </c>
      <c r="B217" s="163" t="str">
        <f t="shared" si="16"/>
        <v>O.K.</v>
      </c>
      <c r="C217" s="170" t="s">
        <v>4175</v>
      </c>
      <c r="E217" s="216">
        <v>0</v>
      </c>
      <c r="F217" s="216">
        <f t="shared" si="15"/>
        <v>0</v>
      </c>
      <c r="L217" s="214">
        <f>IF(AND(PRRAS!D436&gt;0,SUM(PRRAS!D819:D820)=0),1,0)</f>
        <v>0</v>
      </c>
      <c r="M217" s="214">
        <f>IF(AND(PRRAS!E436&gt;0,SUM(PRRAS!E819:E820)=0),1,0)</f>
        <v>0</v>
      </c>
    </row>
    <row r="218" spans="1:13" ht="30" customHeight="1">
      <c r="A218" s="162">
        <f t="shared" si="17"/>
        <v>212</v>
      </c>
      <c r="B218" s="163" t="str">
        <f t="shared" si="16"/>
        <v>O.K.</v>
      </c>
      <c r="C218" s="170" t="s">
        <v>4176</v>
      </c>
      <c r="E218" s="216">
        <v>0</v>
      </c>
      <c r="F218" s="216">
        <f t="shared" si="15"/>
        <v>0</v>
      </c>
      <c r="L218" s="214">
        <f>IF(AND(PRRAS!D439&gt;0,SUM(PRRAS!D824:D825)=0),1,0)</f>
        <v>0</v>
      </c>
      <c r="M218" s="214">
        <f>IF(AND(PRRAS!E439&gt;0,SUM(PRRAS!E824:E825)=0),1,0)</f>
        <v>0</v>
      </c>
    </row>
    <row r="219" spans="1:13" ht="30" customHeight="1">
      <c r="A219" s="162">
        <f t="shared" si="17"/>
        <v>213</v>
      </c>
      <c r="B219" s="163" t="str">
        <f t="shared" si="16"/>
        <v>O.K.</v>
      </c>
      <c r="C219" s="170" t="s">
        <v>4177</v>
      </c>
      <c r="E219" s="216">
        <v>0</v>
      </c>
      <c r="F219" s="216">
        <f t="shared" si="15"/>
        <v>0</v>
      </c>
      <c r="L219" s="214">
        <f>IF(AND(PRRAS!D440&gt;0,SUM(PRRAS!D826:D827)=0),1,0)</f>
        <v>0</v>
      </c>
      <c r="M219" s="214">
        <f>IF(AND(PRRAS!E440&gt;0,SUM(PRRAS!E826:E827)=0),1,0)</f>
        <v>0</v>
      </c>
    </row>
    <row r="220" spans="1:13" ht="30" customHeight="1">
      <c r="A220" s="162">
        <f t="shared" si="17"/>
        <v>214</v>
      </c>
      <c r="B220" s="163" t="str">
        <f t="shared" si="16"/>
        <v>O.K.</v>
      </c>
      <c r="C220" s="170" t="s">
        <v>4178</v>
      </c>
      <c r="E220" s="216">
        <v>0</v>
      </c>
      <c r="F220" s="216">
        <f t="shared" si="15"/>
        <v>0</v>
      </c>
      <c r="L220" s="214">
        <f>IF(AND(PRRAS!D441&gt;0,SUM(PRRAS!D828:D829)=0),1,0)</f>
        <v>0</v>
      </c>
      <c r="M220" s="214">
        <f>IF(AND(PRRAS!E441&gt;0,SUM(PRRAS!E828:E829)=0),1,0)</f>
        <v>0</v>
      </c>
    </row>
    <row r="221" spans="1:13" ht="30" customHeight="1">
      <c r="A221" s="162">
        <f t="shared" si="17"/>
        <v>215</v>
      </c>
      <c r="B221" s="163" t="str">
        <f t="shared" si="16"/>
        <v>O.K.</v>
      </c>
      <c r="C221" s="170" t="s">
        <v>4204</v>
      </c>
      <c r="E221" s="216">
        <v>0</v>
      </c>
      <c r="F221" s="216">
        <f t="shared" si="15"/>
        <v>0</v>
      </c>
      <c r="L221" s="214">
        <f>IF(AND(PRRAS!D473&gt;0,PRRAS!D856=0),1,0)</f>
        <v>0</v>
      </c>
      <c r="M221" s="214">
        <f>IF(AND(PRRAS!E473&gt;0,PRRAS!E856=0),1,0)</f>
        <v>0</v>
      </c>
    </row>
    <row r="222" spans="1:13" ht="30" customHeight="1">
      <c r="A222" s="162">
        <f t="shared" si="17"/>
        <v>216</v>
      </c>
      <c r="B222" s="163" t="str">
        <f t="shared" si="16"/>
        <v>O.K.</v>
      </c>
      <c r="C222" s="170" t="s">
        <v>4218</v>
      </c>
      <c r="E222" s="216">
        <v>0</v>
      </c>
      <c r="F222" s="216">
        <f t="shared" si="15"/>
        <v>0</v>
      </c>
      <c r="L222" s="214">
        <f>IF(AND(PRRAS!D489&gt;0,PRRAS!D857=0),1,0)</f>
        <v>0</v>
      </c>
      <c r="M222" s="214">
        <f>IF(AND(PRRAS!E489&gt;0,PRRAS!E857=0),1,0)</f>
        <v>0</v>
      </c>
    </row>
    <row r="223" spans="1:13" ht="30" customHeight="1">
      <c r="A223" s="162">
        <f t="shared" si="17"/>
        <v>217</v>
      </c>
      <c r="B223" s="163" t="str">
        <f t="shared" si="16"/>
        <v>O.K.</v>
      </c>
      <c r="C223" s="170" t="s">
        <v>4222</v>
      </c>
      <c r="E223" s="216">
        <v>0</v>
      </c>
      <c r="F223" s="216">
        <f t="shared" si="15"/>
        <v>0</v>
      </c>
      <c r="L223" s="214">
        <f>IF(AND(PRRAS!D490&gt;0,PRRAS!D858=0),1,0)</f>
        <v>0</v>
      </c>
      <c r="M223" s="214">
        <f>IF(AND(PRRAS!E490&gt;0,PRRAS!E858=0),1,0)</f>
        <v>0</v>
      </c>
    </row>
    <row r="224" spans="1:13" ht="30" customHeight="1">
      <c r="A224" s="162">
        <f t="shared" si="17"/>
        <v>218</v>
      </c>
      <c r="B224" s="163" t="str">
        <f t="shared" si="16"/>
        <v>O.K.</v>
      </c>
      <c r="C224" s="170" t="s">
        <v>4215</v>
      </c>
      <c r="E224" s="216">
        <v>0</v>
      </c>
      <c r="F224" s="216">
        <f t="shared" si="15"/>
        <v>0</v>
      </c>
      <c r="L224" s="214">
        <f>IF(AND(PRRAS!D491&gt;0,PRRAS!D859=0),1,0)</f>
        <v>0</v>
      </c>
      <c r="M224" s="214">
        <f>IF(AND(PRRAS!E491&gt;0,PRRAS!E859=0),1,0)</f>
        <v>0</v>
      </c>
    </row>
    <row r="225" spans="1:13" ht="30" customHeight="1">
      <c r="A225" s="162">
        <f t="shared" si="17"/>
        <v>219</v>
      </c>
      <c r="B225" s="163" t="str">
        <f t="shared" si="16"/>
        <v>O.K.</v>
      </c>
      <c r="C225" s="170" t="s">
        <v>4217</v>
      </c>
      <c r="E225" s="216">
        <v>0</v>
      </c>
      <c r="F225" s="216">
        <f t="shared" si="15"/>
        <v>0</v>
      </c>
      <c r="L225" s="214">
        <f>IF(AND(PRRAS!D492&gt;0,PRRAS!D860=0),1,0)</f>
        <v>0</v>
      </c>
      <c r="M225" s="214">
        <f>IF(AND(PRRAS!E492&gt;0,PRRAS!E860=0),1,0)</f>
        <v>0</v>
      </c>
    </row>
    <row r="226" spans="1:13" ht="30" customHeight="1">
      <c r="A226" s="162">
        <f t="shared" si="17"/>
        <v>220</v>
      </c>
      <c r="B226" s="163" t="str">
        <f t="shared" si="16"/>
        <v>O.K.</v>
      </c>
      <c r="C226" s="170" t="s">
        <v>4233</v>
      </c>
      <c r="E226" s="216">
        <v>0</v>
      </c>
      <c r="F226" s="216">
        <f t="shared" si="15"/>
        <v>0</v>
      </c>
      <c r="L226" s="214">
        <f>IF(AND(PRRAS!D495&gt;0,PRRAS!D864=0),1,0)</f>
        <v>0</v>
      </c>
      <c r="M226" s="214">
        <f>IF(AND(PRRAS!E495&gt;0,PRRAS!E864=0),1,0)</f>
        <v>0</v>
      </c>
    </row>
    <row r="227" spans="1:13" ht="30" customHeight="1">
      <c r="A227" s="162">
        <f t="shared" si="17"/>
        <v>221</v>
      </c>
      <c r="B227" s="163" t="str">
        <f t="shared" si="16"/>
        <v>O.K.</v>
      </c>
      <c r="C227" s="170" t="s">
        <v>4179</v>
      </c>
      <c r="E227" s="216">
        <v>0</v>
      </c>
      <c r="F227" s="216">
        <f t="shared" si="15"/>
        <v>0</v>
      </c>
      <c r="L227" s="214">
        <f>IF(AND(PRRAS!D496&gt;0,SUM(PRRAS!D865:D866)=0),1,0)</f>
        <v>0</v>
      </c>
      <c r="M227" s="214">
        <f>IF(AND(PRRAS!E496&gt;0,SUM(PRRAS!E865:E866)=0),1,0)</f>
        <v>0</v>
      </c>
    </row>
    <row r="228" spans="1:13" ht="30" customHeight="1">
      <c r="A228" s="162">
        <f t="shared" si="17"/>
        <v>222</v>
      </c>
      <c r="B228" s="163" t="str">
        <f t="shared" si="16"/>
        <v>O.K.</v>
      </c>
      <c r="C228" s="170" t="s">
        <v>4225</v>
      </c>
      <c r="E228" s="216">
        <v>0</v>
      </c>
      <c r="F228" s="216">
        <f t="shared" si="15"/>
        <v>0</v>
      </c>
      <c r="L228" s="214">
        <f>IF(AND(PRRAS!D497&gt;0,PRRAS!D867=0),1,0)</f>
        <v>0</v>
      </c>
      <c r="M228" s="214">
        <f>IF(AND(PRRAS!E497&gt;0,PRRAS!E867=0),1,0)</f>
        <v>0</v>
      </c>
    </row>
    <row r="229" spans="1:13" ht="30" customHeight="1">
      <c r="A229" s="162">
        <f t="shared" si="17"/>
        <v>223</v>
      </c>
      <c r="B229" s="163" t="str">
        <f t="shared" si="16"/>
        <v>O.K.</v>
      </c>
      <c r="C229" s="170" t="s">
        <v>4245</v>
      </c>
      <c r="E229" s="216">
        <v>0</v>
      </c>
      <c r="F229" s="216">
        <f t="shared" si="15"/>
        <v>0</v>
      </c>
      <c r="L229" s="214">
        <f>IF(AND(PRRAS!D500&gt;0,PRRAS!D871=0),1,0)</f>
        <v>0</v>
      </c>
      <c r="M229" s="214">
        <f>IF(AND(PRRAS!E500&gt;0,PRRAS!E871=0),1,0)</f>
        <v>0</v>
      </c>
    </row>
    <row r="230" spans="1:13" ht="30" customHeight="1">
      <c r="A230" s="162">
        <f t="shared" si="17"/>
        <v>224</v>
      </c>
      <c r="B230" s="163" t="str">
        <f t="shared" si="16"/>
        <v>O.K.</v>
      </c>
      <c r="C230" s="170" t="s">
        <v>4180</v>
      </c>
      <c r="E230" s="216">
        <v>0</v>
      </c>
      <c r="F230" s="216">
        <f t="shared" si="15"/>
        <v>0</v>
      </c>
      <c r="L230" s="214">
        <f>IF(AND(PRRAS!D501&gt;0,SUM(PRRAS!D872:D873)=0),1,0)</f>
        <v>0</v>
      </c>
      <c r="M230" s="214">
        <f>IF(AND(PRRAS!E501&gt;0,SUM(PRRAS!E872:E873)=0),1,0)</f>
        <v>0</v>
      </c>
    </row>
    <row r="231" spans="1:13" ht="30" customHeight="1">
      <c r="A231" s="162">
        <f t="shared" si="17"/>
        <v>225</v>
      </c>
      <c r="B231" s="163" t="str">
        <f t="shared" si="16"/>
        <v>O.K.</v>
      </c>
      <c r="C231" s="170" t="s">
        <v>4223</v>
      </c>
      <c r="E231" s="216">
        <v>0</v>
      </c>
      <c r="F231" s="216">
        <f t="shared" ref="F231:F261" si="18">MAX(L231:O231)</f>
        <v>0</v>
      </c>
      <c r="L231" s="214">
        <f>IF(AND(PRRAS!D503&gt;0,PRRAS!D877=0),1,0)</f>
        <v>0</v>
      </c>
      <c r="M231" s="214">
        <f>IF(AND(PRRAS!E503&gt;0,PRRAS!E877=0),1,0)</f>
        <v>0</v>
      </c>
    </row>
    <row r="232" spans="1:13" ht="30" customHeight="1">
      <c r="A232" s="162">
        <f t="shared" si="17"/>
        <v>226</v>
      </c>
      <c r="B232" s="163" t="str">
        <f t="shared" si="16"/>
        <v>O.K.</v>
      </c>
      <c r="C232" s="170" t="s">
        <v>4181</v>
      </c>
      <c r="E232" s="216">
        <v>0</v>
      </c>
      <c r="F232" s="216">
        <f t="shared" si="18"/>
        <v>0</v>
      </c>
      <c r="L232" s="214">
        <f>IF(AND(PRRAS!D504&gt;0,SUM(PRRAS!D878:D879)=0),1,0)</f>
        <v>0</v>
      </c>
      <c r="M232" s="214">
        <f>IF(AND(PRRAS!E504&gt;0,SUM(PRRAS!E878:E879)=0),1,0)</f>
        <v>0</v>
      </c>
    </row>
    <row r="233" spans="1:13" ht="30" customHeight="1">
      <c r="A233" s="162">
        <f t="shared" si="17"/>
        <v>227</v>
      </c>
      <c r="B233" s="163" t="str">
        <f t="shared" si="16"/>
        <v>O.K.</v>
      </c>
      <c r="C233" s="170" t="s">
        <v>4240</v>
      </c>
      <c r="E233" s="216">
        <v>0</v>
      </c>
      <c r="F233" s="216">
        <f t="shared" si="18"/>
        <v>0</v>
      </c>
      <c r="L233" s="214">
        <f>IF(AND(PRRAS!D506&gt;0,PRRAS!D880=0),1,0)</f>
        <v>0</v>
      </c>
      <c r="M233" s="214">
        <f>IF(AND(PRRAS!E506&gt;0,PRRAS!E880=0),1,0)</f>
        <v>0</v>
      </c>
    </row>
    <row r="234" spans="1:13" ht="30" customHeight="1">
      <c r="A234" s="162">
        <f t="shared" si="17"/>
        <v>228</v>
      </c>
      <c r="B234" s="163" t="str">
        <f t="shared" si="16"/>
        <v>O.K.</v>
      </c>
      <c r="C234" s="170" t="s">
        <v>4213</v>
      </c>
      <c r="E234" s="216">
        <v>0</v>
      </c>
      <c r="F234" s="216">
        <f t="shared" si="18"/>
        <v>0</v>
      </c>
      <c r="L234" s="214">
        <f>IF(AND(PRRAS!D507&gt;0,PRRAS!D881=0),1,0)</f>
        <v>0</v>
      </c>
      <c r="M234" s="214">
        <f>IF(AND(PRRAS!E507&gt;0,PRRAS!E881=0),1,0)</f>
        <v>0</v>
      </c>
    </row>
    <row r="235" spans="1:13" ht="30" customHeight="1">
      <c r="A235" s="162">
        <f t="shared" si="17"/>
        <v>229</v>
      </c>
      <c r="B235" s="163" t="str">
        <f t="shared" si="16"/>
        <v>O.K.</v>
      </c>
      <c r="C235" s="170" t="s">
        <v>4220</v>
      </c>
      <c r="E235" s="216">
        <v>0</v>
      </c>
      <c r="F235" s="216">
        <f t="shared" si="18"/>
        <v>0</v>
      </c>
      <c r="L235" s="214">
        <f>IF(AND(PRRAS!D508&gt;0,PRRAS!D882=0),1,0)</f>
        <v>0</v>
      </c>
      <c r="M235" s="214">
        <f>IF(AND(PRRAS!E508&gt;0,PRRAS!E882=0),1,0)</f>
        <v>0</v>
      </c>
    </row>
    <row r="236" spans="1:13" ht="30" customHeight="1">
      <c r="A236" s="162">
        <f t="shared" si="17"/>
        <v>230</v>
      </c>
      <c r="B236" s="163" t="str">
        <f t="shared" si="16"/>
        <v>O.K.</v>
      </c>
      <c r="C236" s="170" t="s">
        <v>4211</v>
      </c>
      <c r="E236" s="216">
        <v>0</v>
      </c>
      <c r="F236" s="216">
        <f t="shared" si="18"/>
        <v>0</v>
      </c>
      <c r="L236" s="214">
        <f>IF(AND(PRRAS!D529&gt;0,PRRAS!D897=0),1,0)</f>
        <v>0</v>
      </c>
      <c r="M236" s="214">
        <f>IF(AND(PRRAS!E529&gt;0,PRRAS!E897=0),1,0)</f>
        <v>0</v>
      </c>
    </row>
    <row r="237" spans="1:13" ht="30" customHeight="1">
      <c r="A237" s="162">
        <f t="shared" si="17"/>
        <v>231</v>
      </c>
      <c r="B237" s="163" t="str">
        <f t="shared" si="16"/>
        <v>O.K.</v>
      </c>
      <c r="C237" s="170" t="s">
        <v>4184</v>
      </c>
      <c r="E237" s="216">
        <v>0</v>
      </c>
      <c r="F237" s="216">
        <f t="shared" si="18"/>
        <v>0</v>
      </c>
      <c r="L237" s="214">
        <f>IF(AND(PRRAS!D539&gt;0,SUM(PRRAS!D898:D899)=0),1,0)</f>
        <v>0</v>
      </c>
      <c r="M237" s="214">
        <f>IF(AND(PRRAS!E539&gt;0,SUM(PRRAS!E898:E899)=0),1,0)</f>
        <v>0</v>
      </c>
    </row>
    <row r="238" spans="1:13" ht="30" customHeight="1">
      <c r="A238" s="162">
        <f t="shared" si="17"/>
        <v>232</v>
      </c>
      <c r="B238" s="163" t="str">
        <f t="shared" si="16"/>
        <v>O.K.</v>
      </c>
      <c r="C238" s="170" t="s">
        <v>4185</v>
      </c>
      <c r="E238" s="216">
        <v>0</v>
      </c>
      <c r="F238" s="216">
        <f t="shared" si="18"/>
        <v>0</v>
      </c>
      <c r="L238" s="214">
        <f>IF(AND(PRRAS!D542&gt;0,SUM(PRRAS!D900:D901)=0),1,0)</f>
        <v>0</v>
      </c>
      <c r="M238" s="214">
        <f>IF(AND(PRRAS!E542&gt;0,SUM(PRRAS!E900:E901)=0),1,0)</f>
        <v>0</v>
      </c>
    </row>
    <row r="239" spans="1:13" ht="30" customHeight="1">
      <c r="A239" s="162">
        <f t="shared" si="17"/>
        <v>233</v>
      </c>
      <c r="B239" s="163" t="str">
        <f t="shared" si="16"/>
        <v>O.K.</v>
      </c>
      <c r="C239" s="170" t="s">
        <v>4186</v>
      </c>
      <c r="E239" s="216">
        <v>0</v>
      </c>
      <c r="F239" s="216">
        <f t="shared" si="18"/>
        <v>0</v>
      </c>
      <c r="L239" s="214">
        <f>IF(AND(PRRAS!D543&gt;0,SUM(PRRAS!D902:D903)=0),1,0)</f>
        <v>0</v>
      </c>
      <c r="M239" s="214">
        <f>IF(AND(PRRAS!E543&gt;0,SUM(PRRAS!E902:E903)=0),1,0)</f>
        <v>0</v>
      </c>
    </row>
    <row r="240" spans="1:13" ht="30" customHeight="1">
      <c r="A240" s="162">
        <f t="shared" si="17"/>
        <v>234</v>
      </c>
      <c r="B240" s="163" t="str">
        <f t="shared" si="16"/>
        <v>O.K.</v>
      </c>
      <c r="C240" s="170" t="s">
        <v>4187</v>
      </c>
      <c r="E240" s="216">
        <v>0</v>
      </c>
      <c r="F240" s="216">
        <f t="shared" si="18"/>
        <v>0</v>
      </c>
      <c r="L240" s="214">
        <f>IF(AND(PRRAS!D544&gt;0,SUM(PRRAS!D904:D905)=0),1,0)</f>
        <v>0</v>
      </c>
      <c r="M240" s="214">
        <f>IF(AND(PRRAS!E544&gt;0,SUM(PRRAS!E904:E905)=0),1,0)</f>
        <v>0</v>
      </c>
    </row>
    <row r="241" spans="1:13" ht="30" customHeight="1">
      <c r="A241" s="162">
        <f t="shared" si="17"/>
        <v>235</v>
      </c>
      <c r="B241" s="163" t="str">
        <f t="shared" si="16"/>
        <v>O.K.</v>
      </c>
      <c r="C241" s="170" t="s">
        <v>4188</v>
      </c>
      <c r="E241" s="216">
        <v>0</v>
      </c>
      <c r="F241" s="216">
        <f t="shared" si="18"/>
        <v>0</v>
      </c>
      <c r="L241" s="214">
        <f>IF(AND(PRRAS!D547&gt;0,SUM(PRRAS!D909:D910)=0),1,0)</f>
        <v>0</v>
      </c>
      <c r="M241" s="214">
        <f>IF(AND(PRRAS!E547&gt;0,SUM(PRRAS!E909:E910)=0),1,0)</f>
        <v>0</v>
      </c>
    </row>
    <row r="242" spans="1:13" ht="30" customHeight="1">
      <c r="A242" s="162">
        <f t="shared" si="17"/>
        <v>236</v>
      </c>
      <c r="B242" s="163" t="str">
        <f t="shared" si="16"/>
        <v>O.K.</v>
      </c>
      <c r="C242" s="170" t="s">
        <v>4189</v>
      </c>
      <c r="E242" s="216">
        <v>0</v>
      </c>
      <c r="F242" s="216">
        <f t="shared" si="18"/>
        <v>0</v>
      </c>
      <c r="L242" s="214">
        <f>IF(AND(PRRAS!D548&gt;0,SUM(PRRAS!D911:D912)=0),1,0)</f>
        <v>0</v>
      </c>
      <c r="M242" s="214">
        <f>IF(AND(PRRAS!E548&gt;0,SUM(PRRAS!E911:E912)=0),1,0)</f>
        <v>0</v>
      </c>
    </row>
    <row r="243" spans="1:13" ht="30" customHeight="1">
      <c r="A243" s="162">
        <f t="shared" si="17"/>
        <v>237</v>
      </c>
      <c r="B243" s="163" t="str">
        <f t="shared" si="16"/>
        <v>O.K.</v>
      </c>
      <c r="C243" s="170" t="s">
        <v>4190</v>
      </c>
      <c r="E243" s="216">
        <v>0</v>
      </c>
      <c r="F243" s="216">
        <f t="shared" si="18"/>
        <v>0</v>
      </c>
      <c r="L243" s="214">
        <f>IF(AND(PRRAS!D549&gt;0,SUM(PRRAS!D913:D914)=0),1,0)</f>
        <v>0</v>
      </c>
      <c r="M243" s="214">
        <f>IF(AND(PRRAS!E549&gt;0,SUM(PRRAS!E913:E914)=0),1,0)</f>
        <v>0</v>
      </c>
    </row>
    <row r="244" spans="1:13" ht="30" customHeight="1">
      <c r="A244" s="162">
        <f t="shared" si="17"/>
        <v>238</v>
      </c>
      <c r="B244" s="163" t="str">
        <f t="shared" si="16"/>
        <v>O.K.</v>
      </c>
      <c r="C244" s="170" t="s">
        <v>4236</v>
      </c>
      <c r="E244" s="216">
        <v>0</v>
      </c>
      <c r="F244" s="216">
        <f t="shared" si="18"/>
        <v>0</v>
      </c>
      <c r="L244" s="214">
        <f>IF(AND(PRRAS!D598&gt;0,PRRAS!D941=0),1,0)</f>
        <v>0</v>
      </c>
      <c r="M244" s="214">
        <f>IF(AND(PRRAS!E598&gt;0,PRRAS!E941=0),1,0)</f>
        <v>0</v>
      </c>
    </row>
    <row r="245" spans="1:13" ht="30" customHeight="1">
      <c r="A245" s="162">
        <f t="shared" si="17"/>
        <v>239</v>
      </c>
      <c r="B245" s="163" t="str">
        <f t="shared" si="16"/>
        <v>O.K.</v>
      </c>
      <c r="C245" s="170" t="s">
        <v>4242</v>
      </c>
      <c r="E245" s="216">
        <v>0</v>
      </c>
      <c r="F245" s="216">
        <f t="shared" si="18"/>
        <v>0</v>
      </c>
      <c r="L245" s="214">
        <f>IF(AND(PRRAS!D599&gt;0,PRRAS!D942=0),1,0)</f>
        <v>0</v>
      </c>
      <c r="M245" s="214">
        <f>IF(AND(PRRAS!E599&gt;0,PRRAS!E942=0),1,0)</f>
        <v>0</v>
      </c>
    </row>
    <row r="246" spans="1:13" ht="30" customHeight="1">
      <c r="A246" s="162">
        <f t="shared" si="17"/>
        <v>240</v>
      </c>
      <c r="B246" s="163" t="str">
        <f t="shared" si="16"/>
        <v>O.K.</v>
      </c>
      <c r="C246" s="170" t="s">
        <v>4229</v>
      </c>
      <c r="E246" s="216">
        <v>0</v>
      </c>
      <c r="F246" s="216">
        <f t="shared" si="18"/>
        <v>0</v>
      </c>
      <c r="L246" s="214">
        <f>IF(AND(PRRAS!D600&gt;0,PRRAS!D943=0),1,0)</f>
        <v>0</v>
      </c>
      <c r="M246" s="214">
        <f>IF(AND(PRRAS!E600&gt;0,PRRAS!E943=0),1,0)</f>
        <v>0</v>
      </c>
    </row>
    <row r="247" spans="1:13" ht="33" customHeight="1">
      <c r="A247" s="162">
        <f t="shared" si="17"/>
        <v>241</v>
      </c>
      <c r="B247" s="163" t="str">
        <f t="shared" si="16"/>
        <v>O.K.</v>
      </c>
      <c r="C247" s="170" t="s">
        <v>4235</v>
      </c>
      <c r="E247" s="216">
        <v>0</v>
      </c>
      <c r="F247" s="216">
        <f t="shared" si="18"/>
        <v>0</v>
      </c>
      <c r="L247" s="214">
        <f>IF(AND(PRRAS!D601&gt;0,PRRAS!D944=0),1,0)</f>
        <v>0</v>
      </c>
      <c r="M247" s="214">
        <f>IF(AND(PRRAS!E601&gt;0,PRRAS!E944=0),1,0)</f>
        <v>0</v>
      </c>
    </row>
    <row r="248" spans="1:13" ht="30" customHeight="1">
      <c r="A248" s="162">
        <f t="shared" si="17"/>
        <v>242</v>
      </c>
      <c r="B248" s="163" t="str">
        <f t="shared" si="16"/>
        <v>O.K.</v>
      </c>
      <c r="C248" s="170" t="s">
        <v>4250</v>
      </c>
      <c r="E248" s="216">
        <v>0</v>
      </c>
      <c r="F248" s="216">
        <f t="shared" si="18"/>
        <v>0</v>
      </c>
      <c r="L248" s="214">
        <f>IF(AND(PRRAS!D604&gt;0,PRRAS!D948=0),1,0)</f>
        <v>0</v>
      </c>
      <c r="M248" s="214">
        <f>IF(AND(PRRAS!E604&gt;0,PRRAS!E948=0),1,0)</f>
        <v>0</v>
      </c>
    </row>
    <row r="249" spans="1:13" ht="30" customHeight="1">
      <c r="A249" s="162">
        <f t="shared" si="17"/>
        <v>243</v>
      </c>
      <c r="B249" s="163" t="str">
        <f t="shared" si="16"/>
        <v>O.K.</v>
      </c>
      <c r="C249" s="170" t="s">
        <v>4191</v>
      </c>
      <c r="E249" s="216">
        <v>0</v>
      </c>
      <c r="F249" s="216">
        <f t="shared" si="18"/>
        <v>0</v>
      </c>
      <c r="L249" s="214">
        <f>IF(AND(PRRAS!D605&gt;0,SUM(PRRAS!D949:D950)=0),1,0)</f>
        <v>0</v>
      </c>
      <c r="M249" s="214">
        <f>IF(AND(PRRAS!E605&gt;0,SUM(PRRAS!E949:E950)=0),1,0)</f>
        <v>0</v>
      </c>
    </row>
    <row r="250" spans="1:13" ht="30" customHeight="1">
      <c r="A250" s="162">
        <f t="shared" si="17"/>
        <v>244</v>
      </c>
      <c r="B250" s="163" t="str">
        <f t="shared" si="16"/>
        <v>O.K.</v>
      </c>
      <c r="C250" s="170" t="s">
        <v>4247</v>
      </c>
      <c r="E250" s="216">
        <v>0</v>
      </c>
      <c r="F250" s="216">
        <f t="shared" si="18"/>
        <v>0</v>
      </c>
      <c r="L250" s="214">
        <f>IF(AND(PRRAS!D607&gt;0,PRRAS!D951=0),1,0)</f>
        <v>0</v>
      </c>
      <c r="M250" s="214">
        <f>IF(AND(PRRAS!E607&gt;0,PRRAS!E951=0),1,0)</f>
        <v>0</v>
      </c>
    </row>
    <row r="251" spans="1:13" ht="30" customHeight="1">
      <c r="A251" s="162">
        <f t="shared" si="17"/>
        <v>245</v>
      </c>
      <c r="B251" s="163" t="str">
        <f t="shared" si="16"/>
        <v>O.K.</v>
      </c>
      <c r="C251" s="171" t="s">
        <v>4259</v>
      </c>
      <c r="E251" s="216">
        <v>0</v>
      </c>
      <c r="F251" s="216">
        <f t="shared" si="18"/>
        <v>0</v>
      </c>
      <c r="L251" s="214">
        <f>IF(AND(PRRAS!D610&gt;0,PRRAS!D955=0),1,0)</f>
        <v>0</v>
      </c>
      <c r="M251" s="214">
        <f>IF(AND(PRRAS!E610&gt;0,PRRAS!E955=0),1,0)</f>
        <v>0</v>
      </c>
    </row>
    <row r="252" spans="1:13" ht="30" customHeight="1">
      <c r="A252" s="162">
        <f t="shared" si="17"/>
        <v>246</v>
      </c>
      <c r="B252" s="163" t="str">
        <f t="shared" si="16"/>
        <v>O.K.</v>
      </c>
      <c r="C252" s="171" t="s">
        <v>4192</v>
      </c>
      <c r="E252" s="216">
        <v>0</v>
      </c>
      <c r="F252" s="216">
        <f t="shared" si="18"/>
        <v>0</v>
      </c>
      <c r="L252" s="214">
        <f>IF(AND(PRRAS!D611&gt;0,SUM(PRRAS!D956:D957)=0),1,0)</f>
        <v>0</v>
      </c>
      <c r="M252" s="214">
        <f>IF(AND(PRRAS!E611&gt;0,SUM(PRRAS!E956:E957)=0),1,0)</f>
        <v>0</v>
      </c>
    </row>
    <row r="253" spans="1:13" ht="30" customHeight="1">
      <c r="A253" s="162">
        <f t="shared" si="17"/>
        <v>247</v>
      </c>
      <c r="B253" s="163" t="str">
        <f t="shared" si="16"/>
        <v>O.K.</v>
      </c>
      <c r="C253" s="171" t="s">
        <v>4243</v>
      </c>
      <c r="E253" s="216">
        <v>0</v>
      </c>
      <c r="F253" s="216">
        <f t="shared" si="18"/>
        <v>0</v>
      </c>
      <c r="L253" s="214">
        <f>IF(AND(PRRAS!D613&gt;0,PRRAS!D961=0),1,0)</f>
        <v>0</v>
      </c>
      <c r="M253" s="214">
        <f>IF(AND(PRRAS!E613&gt;0,PRRAS!E961=0),1,0)</f>
        <v>0</v>
      </c>
    </row>
    <row r="254" spans="1:13" ht="30" customHeight="1">
      <c r="A254" s="162">
        <f t="shared" si="17"/>
        <v>248</v>
      </c>
      <c r="B254" s="163" t="str">
        <f t="shared" si="16"/>
        <v>O.K.</v>
      </c>
      <c r="C254" s="171" t="s">
        <v>4193</v>
      </c>
      <c r="E254" s="216">
        <v>0</v>
      </c>
      <c r="F254" s="216">
        <f t="shared" si="18"/>
        <v>0</v>
      </c>
      <c r="L254" s="214">
        <f>IF(AND(PRRAS!D614&gt;0,SUM(PRRAS!D962:D963)=0),1,0)</f>
        <v>0</v>
      </c>
      <c r="M254" s="214">
        <f>IF(AND(PRRAS!E614&gt;0,SUM(PRRAS!E962:E963)=0),1,0)</f>
        <v>0</v>
      </c>
    </row>
    <row r="255" spans="1:13" ht="30" customHeight="1">
      <c r="A255" s="162">
        <f t="shared" si="17"/>
        <v>249</v>
      </c>
      <c r="B255" s="163" t="str">
        <f t="shared" si="16"/>
        <v>O.K.</v>
      </c>
      <c r="C255" s="171" t="s">
        <v>4257</v>
      </c>
      <c r="E255" s="216">
        <v>0</v>
      </c>
      <c r="F255" s="216">
        <f t="shared" si="18"/>
        <v>0</v>
      </c>
      <c r="L255" s="214">
        <f>IF(AND(PRRAS!D616&gt;0,PRRAS!D964=0),1,0)</f>
        <v>0</v>
      </c>
      <c r="M255" s="214">
        <f>IF(AND(PRRAS!E616&gt;0,PRRAS!E964=0),1,0)</f>
        <v>0</v>
      </c>
    </row>
    <row r="256" spans="1:13" ht="30" customHeight="1">
      <c r="A256" s="162">
        <f t="shared" si="17"/>
        <v>250</v>
      </c>
      <c r="B256" s="163" t="str">
        <f t="shared" si="16"/>
        <v>O.K.</v>
      </c>
      <c r="C256" s="171" t="s">
        <v>4226</v>
      </c>
      <c r="E256" s="216">
        <v>0</v>
      </c>
      <c r="F256" s="216">
        <f t="shared" si="18"/>
        <v>0</v>
      </c>
      <c r="L256" s="214">
        <f>IF(AND(PRRAS!D617&gt;0,PRRAS!D965=0),1,0)</f>
        <v>0</v>
      </c>
      <c r="M256" s="214">
        <f>IF(AND(PRRAS!E617&gt;0,PRRAS!E965=0),1,0)</f>
        <v>0</v>
      </c>
    </row>
    <row r="257" spans="1:17" ht="30" customHeight="1">
      <c r="A257" s="162">
        <f t="shared" si="17"/>
        <v>251</v>
      </c>
      <c r="B257" s="163" t="str">
        <f t="shared" si="16"/>
        <v>O.K.</v>
      </c>
      <c r="C257" s="171" t="s">
        <v>4239</v>
      </c>
      <c r="E257" s="216">
        <v>0</v>
      </c>
      <c r="F257" s="216">
        <f t="shared" si="18"/>
        <v>0</v>
      </c>
      <c r="L257" s="214">
        <f>IF(AND(PRRAS!D618&gt;0,PRRAS!D966=0),1,0)</f>
        <v>0</v>
      </c>
      <c r="M257" s="214">
        <f>IF(AND(PRRAS!E618&gt;0,PRRAS!E966=0),1,0)</f>
        <v>0</v>
      </c>
    </row>
    <row r="258" spans="1:17" ht="30" customHeight="1">
      <c r="A258" s="162">
        <f t="shared" si="17"/>
        <v>252</v>
      </c>
      <c r="B258" s="163" t="str">
        <f t="shared" si="16"/>
        <v>O.K.</v>
      </c>
      <c r="C258" s="171" t="s">
        <v>4241</v>
      </c>
      <c r="E258" s="216">
        <v>0</v>
      </c>
      <c r="F258" s="216">
        <f t="shared" si="18"/>
        <v>0</v>
      </c>
      <c r="L258" s="214">
        <f>IF(AND(PRRAS!D636&gt;0,PRRAS!D981=0),1,0)</f>
        <v>0</v>
      </c>
      <c r="M258" s="214">
        <f>IF(AND(PRRAS!E636&gt;0,PRRAS!E981=0),1,0)</f>
        <v>0</v>
      </c>
    </row>
    <row r="259" spans="1:17" ht="30" customHeight="1">
      <c r="A259" s="162">
        <f t="shared" si="17"/>
        <v>253</v>
      </c>
      <c r="B259" s="163" t="str">
        <f t="shared" si="16"/>
        <v>O.K.</v>
      </c>
      <c r="C259" s="171" t="s">
        <v>4262</v>
      </c>
      <c r="E259" s="216">
        <v>0</v>
      </c>
      <c r="F259" s="216">
        <f t="shared" si="18"/>
        <v>0</v>
      </c>
      <c r="L259" s="214">
        <f>IF(AND($J$3="DA",MAX(PRRAS!D11:D650)&gt;0,MAX(PRRAS!D652:D654)=0),1,0)</f>
        <v>0</v>
      </c>
      <c r="M259" s="214">
        <f>IF(AND($J$3="DA",MAX(PRRAS!E11:E650)&gt;0,MAX(PRRAS!E652:E654)=0),1,0)</f>
        <v>0</v>
      </c>
    </row>
    <row r="260" spans="1:17" ht="42" customHeight="1">
      <c r="A260" s="162">
        <f t="shared" si="17"/>
        <v>254</v>
      </c>
      <c r="B260" s="163" t="str">
        <f t="shared" si="16"/>
        <v>O.K.</v>
      </c>
      <c r="C260" s="171" t="s">
        <v>4284</v>
      </c>
      <c r="E260" s="216">
        <f>MAX(G260:K260)</f>
        <v>0</v>
      </c>
      <c r="F260" s="216">
        <f t="shared" si="18"/>
        <v>0</v>
      </c>
      <c r="H260" s="215">
        <f>IF(OR(PRRAS!D295*PRRAS!D296&gt;0, PRRAS!D412*PRRAS!D413&gt;0,PRRAS!D640*PRRAS!D641&gt;0),1,0)</f>
        <v>0</v>
      </c>
      <c r="I260" s="215">
        <f>IF(OR(PRRAS!E295*PRRAS!E296&gt;0, PRRAS!E412*PRRAS!E413&gt;0,PRRAS!E640*PRRAS!E641&gt;0),1,0)</f>
        <v>0</v>
      </c>
    </row>
    <row r="261" spans="1:17" ht="64.5" customHeight="1">
      <c r="A261" s="162">
        <f t="shared" si="17"/>
        <v>255</v>
      </c>
      <c r="B261" s="163" t="str">
        <f t="shared" si="16"/>
        <v>O.K.</v>
      </c>
      <c r="C261" s="171" t="s">
        <v>4313</v>
      </c>
      <c r="E261" s="216">
        <f>MAX(G261:K261)</f>
        <v>0</v>
      </c>
      <c r="F261" s="216">
        <f t="shared" si="18"/>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c r="A262" s="468" t="s">
        <v>893</v>
      </c>
      <c r="B262" s="469"/>
      <c r="C262" s="470"/>
      <c r="E262" s="216">
        <f>SUM(E263:E289)</f>
        <v>0</v>
      </c>
      <c r="F262" s="216">
        <f>SUM(F263:F289)</f>
        <v>0</v>
      </c>
    </row>
    <row r="263" spans="1:17" ht="30" customHeight="1">
      <c r="A263" s="162">
        <f>1+A261</f>
        <v>256</v>
      </c>
      <c r="B263" s="163" t="str">
        <f t="shared" ref="B263:B289" si="19">IF(E263=1,"Pogreška",IF(F263=1,"Provjera","O.K."))</f>
        <v>O.K.</v>
      </c>
      <c r="C263" s="172" t="s">
        <v>4251</v>
      </c>
      <c r="E263" s="216">
        <f t="shared" ref="E263:E289" si="20">MAX(G263:K263)</f>
        <v>0</v>
      </c>
      <c r="F263" s="216">
        <f t="shared" ref="F263:F289" si="21">MAX(L263:O263)</f>
        <v>0</v>
      </c>
      <c r="G263" s="237">
        <f>IF(ABS(Bil!D12-Bil!D179)&gt;1,1,0)</f>
        <v>0</v>
      </c>
      <c r="H263" s="237">
        <f>IF(ABS(Bil!E12-Bil!E179)&gt;1,1,0)</f>
        <v>0</v>
      </c>
      <c r="I263" s="238"/>
      <c r="J263" s="238"/>
      <c r="K263" s="238"/>
      <c r="L263" s="238"/>
      <c r="M263" s="238"/>
      <c r="N263" s="238"/>
      <c r="O263" s="238"/>
      <c r="P263" s="238"/>
      <c r="Q263" s="238"/>
    </row>
    <row r="264" spans="1:17" ht="30" customHeight="1">
      <c r="A264" s="162">
        <f t="shared" ref="A264:A289" si="22">1+A263</f>
        <v>257</v>
      </c>
      <c r="B264" s="163" t="str">
        <f t="shared" si="19"/>
        <v>O.K.</v>
      </c>
      <c r="C264" s="172" t="s">
        <v>4212</v>
      </c>
      <c r="E264" s="216">
        <f t="shared" si="20"/>
        <v>0</v>
      </c>
      <c r="F264" s="216">
        <f t="shared" si="21"/>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c r="A265" s="162">
        <f t="shared" si="22"/>
        <v>258</v>
      </c>
      <c r="B265" s="163" t="str">
        <f t="shared" si="19"/>
        <v>O.K.</v>
      </c>
      <c r="C265" s="172" t="s">
        <v>3105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c r="A266" s="162">
        <f t="shared" si="22"/>
        <v>259</v>
      </c>
      <c r="B266" s="163" t="str">
        <f t="shared" si="19"/>
        <v>O.K.</v>
      </c>
      <c r="C266" s="172" t="s">
        <v>3106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c r="A267" s="162">
        <f t="shared" si="22"/>
        <v>260</v>
      </c>
      <c r="B267" s="163" t="str">
        <f t="shared" si="19"/>
        <v>O.K.</v>
      </c>
      <c r="C267" s="172" t="s">
        <v>3107</v>
      </c>
      <c r="E267" s="216">
        <f t="shared" si="20"/>
        <v>0</v>
      </c>
      <c r="F267" s="216">
        <f t="shared" si="21"/>
        <v>0</v>
      </c>
      <c r="G267" s="237">
        <f>IF(AND(Bil!D252&lt;&gt;0,Bil!D256&lt;&gt;0),1,0)</f>
        <v>0</v>
      </c>
      <c r="H267" s="237">
        <f>IF(AND(Bil!E252&lt;&gt;0,Bil!E256&lt;&gt;0),1,0)</f>
        <v>0</v>
      </c>
      <c r="P267" s="238"/>
      <c r="Q267" s="238"/>
    </row>
    <row r="268" spans="1:17" ht="30" customHeight="1">
      <c r="A268" s="162">
        <f t="shared" si="22"/>
        <v>261</v>
      </c>
      <c r="B268" s="163" t="str">
        <f t="shared" si="19"/>
        <v>O.K.</v>
      </c>
      <c r="C268" s="172" t="s">
        <v>4182</v>
      </c>
      <c r="E268" s="216">
        <f t="shared" si="20"/>
        <v>0</v>
      </c>
      <c r="F268" s="216">
        <f t="shared" si="21"/>
        <v>0</v>
      </c>
      <c r="G268" s="215">
        <f>IF(MIN(Bil!D12:E239,Bil!D242:E328)&lt;0,1,0)</f>
        <v>0</v>
      </c>
    </row>
    <row r="269" spans="1:17" ht="30" customHeight="1">
      <c r="A269" s="162">
        <f t="shared" si="22"/>
        <v>262</v>
      </c>
      <c r="B269" s="163" t="str">
        <f t="shared" si="19"/>
        <v>O.K.</v>
      </c>
      <c r="C269" s="173" t="s">
        <v>4196</v>
      </c>
      <c r="E269" s="216">
        <f t="shared" si="20"/>
        <v>0</v>
      </c>
      <c r="F269" s="216">
        <f t="shared" si="21"/>
        <v>0</v>
      </c>
      <c r="G269" s="215">
        <f>IF(SUM(Skriveni!H977:H1292)&lt;&gt;0,1,0)</f>
        <v>0</v>
      </c>
    </row>
    <row r="270" spans="1:17" ht="20.100000000000001" customHeight="1">
      <c r="A270" s="162">
        <f t="shared" si="22"/>
        <v>263</v>
      </c>
      <c r="B270" s="163" t="str">
        <f t="shared" si="19"/>
        <v>O.K.</v>
      </c>
      <c r="C270" s="172" t="s">
        <v>4104</v>
      </c>
      <c r="E270" s="216">
        <f t="shared" si="20"/>
        <v>0</v>
      </c>
      <c r="F270" s="216">
        <f t="shared" si="21"/>
        <v>0</v>
      </c>
      <c r="G270" s="215">
        <f>IF(Bil!D280&gt;Bil!D99,1,0)</f>
        <v>0</v>
      </c>
      <c r="H270" s="215">
        <f>IF(Bil!E280&gt;Bil!E99,1,0)</f>
        <v>0</v>
      </c>
    </row>
    <row r="271" spans="1:17" ht="20.100000000000001" customHeight="1">
      <c r="A271" s="162">
        <f t="shared" si="22"/>
        <v>264</v>
      </c>
      <c r="B271" s="163" t="str">
        <f t="shared" si="19"/>
        <v>O.K.</v>
      </c>
      <c r="C271" s="172" t="s">
        <v>4096</v>
      </c>
      <c r="E271" s="216">
        <f t="shared" si="20"/>
        <v>0</v>
      </c>
      <c r="F271" s="216">
        <f t="shared" si="21"/>
        <v>0</v>
      </c>
      <c r="G271" s="215">
        <f>IF(Bil!D281&gt;Bil!D100,1,0)</f>
        <v>0</v>
      </c>
      <c r="H271" s="215">
        <f>IF(Bil!E281&gt;Bil!E100,1,0)</f>
        <v>0</v>
      </c>
    </row>
    <row r="272" spans="1:17" ht="20.100000000000001" customHeight="1">
      <c r="A272" s="162">
        <f t="shared" si="22"/>
        <v>265</v>
      </c>
      <c r="B272" s="163" t="str">
        <f t="shared" si="19"/>
        <v>O.K.</v>
      </c>
      <c r="C272" s="172" t="s">
        <v>4100</v>
      </c>
      <c r="E272" s="216">
        <f t="shared" si="20"/>
        <v>0</v>
      </c>
      <c r="F272" s="216">
        <f t="shared" si="21"/>
        <v>0</v>
      </c>
      <c r="G272" s="215">
        <f>IF(Bil!D282&gt;Bil!D101,1,0)</f>
        <v>0</v>
      </c>
      <c r="H272" s="215">
        <f>IF(Bil!E282&gt;Bil!E101,1,0)</f>
        <v>0</v>
      </c>
    </row>
    <row r="273" spans="1:8" ht="20.100000000000001" customHeight="1">
      <c r="A273" s="162">
        <f t="shared" si="22"/>
        <v>266</v>
      </c>
      <c r="B273" s="163" t="str">
        <f t="shared" si="19"/>
        <v>O.K.</v>
      </c>
      <c r="C273" s="172" t="s">
        <v>4097</v>
      </c>
      <c r="E273" s="216">
        <f t="shared" si="20"/>
        <v>0</v>
      </c>
      <c r="F273" s="216">
        <f t="shared" si="21"/>
        <v>0</v>
      </c>
      <c r="G273" s="215">
        <f>IF(Bil!D283&gt;Bil!D102,1,0)</f>
        <v>0</v>
      </c>
      <c r="H273" s="215">
        <f>IF(Bil!E283&gt;Bil!E102,1,0)</f>
        <v>0</v>
      </c>
    </row>
    <row r="274" spans="1:8" ht="20.100000000000001" customHeight="1">
      <c r="A274" s="162">
        <f t="shared" si="22"/>
        <v>267</v>
      </c>
      <c r="B274" s="163" t="str">
        <f t="shared" si="19"/>
        <v>O.K.</v>
      </c>
      <c r="C274" s="172" t="s">
        <v>4105</v>
      </c>
      <c r="E274" s="216">
        <f t="shared" si="20"/>
        <v>0</v>
      </c>
      <c r="F274" s="216">
        <f t="shared" si="21"/>
        <v>0</v>
      </c>
      <c r="G274" s="215">
        <f>IF(Bil!D284&gt;Bil!D103,1,0)</f>
        <v>0</v>
      </c>
      <c r="H274" s="215">
        <f>IF(Bil!E284&gt;Bil!E103,1,0)</f>
        <v>0</v>
      </c>
    </row>
    <row r="275" spans="1:8" ht="20.100000000000001" customHeight="1">
      <c r="A275" s="162">
        <f t="shared" si="22"/>
        <v>268</v>
      </c>
      <c r="B275" s="163" t="str">
        <f t="shared" si="19"/>
        <v>O.K.</v>
      </c>
      <c r="C275" s="172" t="s">
        <v>4106</v>
      </c>
      <c r="E275" s="216">
        <f t="shared" si="20"/>
        <v>0</v>
      </c>
      <c r="F275" s="216">
        <f t="shared" si="21"/>
        <v>0</v>
      </c>
      <c r="G275" s="215">
        <f>IF(Bil!D285&gt;Bil!D104,1,0)</f>
        <v>0</v>
      </c>
      <c r="H275" s="215">
        <f>IF(Bil!E285&gt;Bil!E104,1,0)</f>
        <v>0</v>
      </c>
    </row>
    <row r="276" spans="1:8" ht="20.100000000000001" customHeight="1">
      <c r="A276" s="162">
        <f t="shared" si="22"/>
        <v>269</v>
      </c>
      <c r="B276" s="163" t="str">
        <f t="shared" si="19"/>
        <v>O.K.</v>
      </c>
      <c r="C276" s="172" t="s">
        <v>4107</v>
      </c>
      <c r="E276" s="216">
        <f t="shared" si="20"/>
        <v>0</v>
      </c>
      <c r="F276" s="216">
        <f t="shared" si="21"/>
        <v>0</v>
      </c>
      <c r="G276" s="215">
        <f>IF(Bil!D286&gt;Bil!D106,1,0)</f>
        <v>0</v>
      </c>
      <c r="H276" s="215">
        <f>IF(Bil!E286&gt;Bil!E106,1,0)</f>
        <v>0</v>
      </c>
    </row>
    <row r="277" spans="1:8" ht="20.100000000000001" customHeight="1">
      <c r="A277" s="162">
        <f t="shared" si="22"/>
        <v>270</v>
      </c>
      <c r="B277" s="163" t="str">
        <f t="shared" si="19"/>
        <v>O.K.</v>
      </c>
      <c r="C277" s="172" t="s">
        <v>4108</v>
      </c>
      <c r="E277" s="216">
        <f t="shared" si="20"/>
        <v>0</v>
      </c>
      <c r="F277" s="216">
        <f t="shared" si="21"/>
        <v>0</v>
      </c>
      <c r="G277" s="215">
        <f>IF(Bil!D287&gt;Bil!D107,1,0)</f>
        <v>0</v>
      </c>
      <c r="H277" s="215">
        <f>IF(Bil!E287&gt;Bil!E107,1,0)</f>
        <v>0</v>
      </c>
    </row>
    <row r="278" spans="1:8" ht="20.100000000000001" customHeight="1">
      <c r="A278" s="162">
        <f t="shared" si="22"/>
        <v>271</v>
      </c>
      <c r="B278" s="163" t="str">
        <f t="shared" si="19"/>
        <v>O.K.</v>
      </c>
      <c r="C278" s="172" t="s">
        <v>4109</v>
      </c>
      <c r="E278" s="216">
        <f t="shared" si="20"/>
        <v>0</v>
      </c>
      <c r="F278" s="216">
        <f t="shared" si="21"/>
        <v>0</v>
      </c>
      <c r="G278" s="215">
        <f>IF(Bil!D288&gt;Bil!D108,1,0)</f>
        <v>0</v>
      </c>
      <c r="H278" s="215">
        <f>IF(Bil!E288&gt;Bil!E108,1,0)</f>
        <v>0</v>
      </c>
    </row>
    <row r="279" spans="1:8" ht="20.100000000000001" customHeight="1">
      <c r="A279" s="162">
        <f t="shared" si="22"/>
        <v>272</v>
      </c>
      <c r="B279" s="163" t="str">
        <f t="shared" si="19"/>
        <v>O.K.</v>
      </c>
      <c r="C279" s="172" t="s">
        <v>4110</v>
      </c>
      <c r="E279" s="216">
        <f t="shared" si="20"/>
        <v>0</v>
      </c>
      <c r="F279" s="216">
        <f t="shared" si="21"/>
        <v>0</v>
      </c>
      <c r="G279" s="215">
        <f>IF(Bil!D289&gt;Bil!D109,1,0)</f>
        <v>0</v>
      </c>
      <c r="H279" s="215">
        <f>IF(Bil!E289&gt;Bil!E109,1,0)</f>
        <v>0</v>
      </c>
    </row>
    <row r="280" spans="1:8" ht="20.100000000000001" customHeight="1">
      <c r="A280" s="162">
        <f t="shared" si="22"/>
        <v>273</v>
      </c>
      <c r="B280" s="163" t="str">
        <f t="shared" si="19"/>
        <v>O.K.</v>
      </c>
      <c r="C280" s="172" t="s">
        <v>4111</v>
      </c>
      <c r="E280" s="216">
        <f t="shared" si="20"/>
        <v>0</v>
      </c>
      <c r="F280" s="216">
        <f t="shared" si="21"/>
        <v>0</v>
      </c>
      <c r="G280" s="215">
        <f>IF(Bil!D290&gt;Bil!D110,1,0)</f>
        <v>0</v>
      </c>
      <c r="H280" s="215">
        <f>IF(Bil!E290&gt;Bil!E110,1,0)</f>
        <v>0</v>
      </c>
    </row>
    <row r="281" spans="1:8" ht="20.100000000000001" customHeight="1">
      <c r="A281" s="162">
        <f t="shared" si="22"/>
        <v>274</v>
      </c>
      <c r="B281" s="163" t="str">
        <f t="shared" si="19"/>
        <v>O.K.</v>
      </c>
      <c r="C281" s="172" t="s">
        <v>4112</v>
      </c>
      <c r="E281" s="216">
        <f t="shared" si="20"/>
        <v>0</v>
      </c>
      <c r="F281" s="216">
        <f t="shared" si="21"/>
        <v>0</v>
      </c>
      <c r="G281" s="215">
        <f>IF(Bil!D291&gt;Bil!D111,1,0)</f>
        <v>0</v>
      </c>
      <c r="H281" s="215">
        <f>IF(Bil!E291&gt;Bil!E111,1,0)</f>
        <v>0</v>
      </c>
    </row>
    <row r="282" spans="1:8" ht="20.100000000000001" customHeight="1">
      <c r="A282" s="162">
        <f t="shared" si="22"/>
        <v>275</v>
      </c>
      <c r="B282" s="163" t="str">
        <f t="shared" si="19"/>
        <v>O.K.</v>
      </c>
      <c r="C282" s="172" t="s">
        <v>4098</v>
      </c>
      <c r="E282" s="216">
        <f t="shared" si="20"/>
        <v>0</v>
      </c>
      <c r="F282" s="216">
        <f t="shared" si="21"/>
        <v>0</v>
      </c>
      <c r="G282" s="215">
        <f>IF(Bil!D292&gt;Bil!D166,1,0)</f>
        <v>0</v>
      </c>
      <c r="H282" s="215">
        <f>IF(Bil!E292&gt;Bil!E166,1,0)</f>
        <v>0</v>
      </c>
    </row>
    <row r="283" spans="1:8" ht="20.100000000000001" customHeight="1">
      <c r="A283" s="162">
        <f t="shared" si="22"/>
        <v>276</v>
      </c>
      <c r="B283" s="163" t="str">
        <f t="shared" si="19"/>
        <v>O.K.</v>
      </c>
      <c r="C283" s="172" t="s">
        <v>4066</v>
      </c>
      <c r="E283" s="216">
        <f t="shared" si="20"/>
        <v>0</v>
      </c>
      <c r="F283" s="216">
        <f t="shared" si="21"/>
        <v>0</v>
      </c>
      <c r="G283" s="215">
        <f>IF(ABS(Bil!D93-Bil!D264-Bil!D265)&gt;1,1,0)</f>
        <v>0</v>
      </c>
      <c r="H283" s="215">
        <f>IF(ABS(Bil!E93-Bil!E264-Bil!E265)&gt;1,1,0)</f>
        <v>0</v>
      </c>
    </row>
    <row r="284" spans="1:8" ht="20.100000000000001" customHeight="1">
      <c r="A284" s="162">
        <f t="shared" si="22"/>
        <v>277</v>
      </c>
      <c r="B284" s="163" t="str">
        <f t="shared" si="19"/>
        <v>O.K.</v>
      </c>
      <c r="C284" s="172" t="s">
        <v>4067</v>
      </c>
      <c r="E284" s="216">
        <f t="shared" si="20"/>
        <v>0</v>
      </c>
      <c r="F284" s="216">
        <f t="shared" si="21"/>
        <v>0</v>
      </c>
      <c r="G284" s="215">
        <f>IF(ABS(Bil!D152-Bil!D266-Bil!D267)&gt;1,1,0)</f>
        <v>0</v>
      </c>
      <c r="H284" s="215">
        <f>IF(ABS(Bil!E152-Bil!E266-Bil!E267)&gt;1,1,0)</f>
        <v>0</v>
      </c>
    </row>
    <row r="285" spans="1:8" ht="20.100000000000001" customHeight="1">
      <c r="A285" s="162">
        <f t="shared" si="22"/>
        <v>278</v>
      </c>
      <c r="B285" s="163" t="str">
        <f t="shared" si="19"/>
        <v>O.K.</v>
      </c>
      <c r="C285" s="172" t="s">
        <v>4068</v>
      </c>
      <c r="E285" s="216">
        <f t="shared" si="20"/>
        <v>0</v>
      </c>
      <c r="F285" s="216">
        <f t="shared" si="21"/>
        <v>0</v>
      </c>
      <c r="G285" s="215">
        <f>IF(ABS(Bil!D169-Bil!D268-Bil!D269)&gt;1,1,0)</f>
        <v>0</v>
      </c>
      <c r="H285" s="215">
        <f>IF(ABS(Bil!E169-Bil!E268-Bil!E269)&gt;1,1,0)</f>
        <v>0</v>
      </c>
    </row>
    <row r="286" spans="1:8" ht="20.100000000000001" customHeight="1">
      <c r="A286" s="162">
        <f t="shared" si="22"/>
        <v>279</v>
      </c>
      <c r="B286" s="163" t="str">
        <f t="shared" si="19"/>
        <v>O.K.</v>
      </c>
      <c r="C286" s="172" t="s">
        <v>4069</v>
      </c>
      <c r="E286" s="216">
        <f t="shared" si="20"/>
        <v>0</v>
      </c>
      <c r="F286" s="216">
        <f t="shared" si="21"/>
        <v>0</v>
      </c>
      <c r="G286" s="215">
        <f>IF(ABS(Bil!D181-Bil!D293-Bil!D294)&gt;1,1,0)</f>
        <v>0</v>
      </c>
      <c r="H286" s="215">
        <f>IF(ABS(Bil!E181-Bil!E293-Bil!E294)&gt;1,1,0)</f>
        <v>0</v>
      </c>
    </row>
    <row r="287" spans="1:8" ht="20.100000000000001" customHeight="1">
      <c r="A287" s="162">
        <f t="shared" si="22"/>
        <v>280</v>
      </c>
      <c r="B287" s="163" t="str">
        <f t="shared" si="19"/>
        <v>O.K.</v>
      </c>
      <c r="C287" s="172" t="s">
        <v>4070</v>
      </c>
      <c r="E287" s="216">
        <f t="shared" si="20"/>
        <v>0</v>
      </c>
      <c r="F287" s="216">
        <f t="shared" si="21"/>
        <v>0</v>
      </c>
      <c r="G287" s="215">
        <f>IF(ABS(Bil!D192-Bil!D295-Bil!D296)&gt;1,1,0)</f>
        <v>0</v>
      </c>
      <c r="H287" s="215">
        <f>IF(ABS(Bil!E192-Bil!E295-Bil!E296)&gt;1,1,0)</f>
        <v>0</v>
      </c>
    </row>
    <row r="288" spans="1:8" ht="20.100000000000001" customHeight="1">
      <c r="A288" s="162">
        <f t="shared" si="22"/>
        <v>281</v>
      </c>
      <c r="B288" s="163" t="str">
        <f t="shared" si="19"/>
        <v>O.K.</v>
      </c>
      <c r="C288" s="172" t="s">
        <v>4071</v>
      </c>
      <c r="E288" s="216">
        <f t="shared" si="20"/>
        <v>0</v>
      </c>
      <c r="F288" s="216">
        <f t="shared" si="21"/>
        <v>0</v>
      </c>
      <c r="G288" s="215">
        <f>IF(ABS(Bil!D193-Bil!D297-Bil!D298)&gt;1,1,0)</f>
        <v>0</v>
      </c>
      <c r="H288" s="215">
        <f>IF(ABS(Bil!E193-Bil!E297-Bil!E298)&gt;1,1,0)</f>
        <v>0</v>
      </c>
    </row>
    <row r="289" spans="1:17" ht="20.100000000000001" customHeight="1">
      <c r="A289" s="162">
        <f t="shared" si="22"/>
        <v>282</v>
      </c>
      <c r="B289" s="163" t="str">
        <f t="shared" si="19"/>
        <v>O.K.</v>
      </c>
      <c r="C289" s="172" t="s">
        <v>4075</v>
      </c>
      <c r="E289" s="216">
        <f t="shared" si="20"/>
        <v>0</v>
      </c>
      <c r="F289" s="216">
        <f t="shared" si="21"/>
        <v>0</v>
      </c>
      <c r="G289" s="215">
        <f>IF(ABS(Bil!D209-Bil!D299-Bil!D300)&gt;1,1,0)</f>
        <v>0</v>
      </c>
      <c r="H289" s="215">
        <f>IF(ABS(Bil!E209-Bil!E299-Bil!E300)&gt;1,1,0)</f>
        <v>0</v>
      </c>
    </row>
    <row r="290" spans="1:17" ht="20.100000000000001" customHeight="1">
      <c r="A290" s="468" t="s">
        <v>823</v>
      </c>
      <c r="B290" s="469"/>
      <c r="C290" s="470"/>
      <c r="E290" s="216">
        <f>SUM(E291:E293)</f>
        <v>0</v>
      </c>
      <c r="F290" s="216">
        <f>SUM(F291:F293)</f>
        <v>0</v>
      </c>
    </row>
    <row r="291" spans="1:17" ht="30" customHeight="1">
      <c r="A291" s="162">
        <f>A289+1</f>
        <v>283</v>
      </c>
      <c r="B291" s="163" t="str">
        <f>IF(E291=1,"Pogreška",IF(F291=1,"Provjera","O.K."))</f>
        <v>O.K.</v>
      </c>
      <c r="C291" s="169" t="s">
        <v>4196</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c r="A292" s="162">
        <f>A291+1</f>
        <v>284</v>
      </c>
      <c r="B292" s="163" t="str">
        <f>IF(E292=1,"Pogreška",IF(F292=1,"Provjera","O.K."))</f>
        <v>O.K.</v>
      </c>
      <c r="C292" s="167" t="s">
        <v>4171</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c r="A293" s="162">
        <f>A292+1</f>
        <v>285</v>
      </c>
      <c r="B293" s="163" t="str">
        <f>IF(E293=1,"Pogreška",IF(F293=1,"Provjera","O.K."))</f>
        <v>O.K.</v>
      </c>
      <c r="C293" s="167" t="s">
        <v>4263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c r="A294" s="468" t="s">
        <v>828</v>
      </c>
      <c r="B294" s="469"/>
      <c r="C294" s="470"/>
      <c r="E294" s="216">
        <f>SUM(E295:E297)</f>
        <v>0</v>
      </c>
      <c r="F294" s="216">
        <f>SUM(F295:F297)</f>
        <v>0</v>
      </c>
    </row>
    <row r="295" spans="1:17" ht="30" customHeight="1">
      <c r="A295" s="162">
        <f>A293+1</f>
        <v>286</v>
      </c>
      <c r="B295" s="163" t="str">
        <f>IF(E295=1,"Pogreška",IF(F295=1,"Provjera","O.K."))</f>
        <v>O.K.</v>
      </c>
      <c r="C295" s="167" t="s">
        <v>4196</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c r="A296" s="162">
        <f>A295+1</f>
        <v>287</v>
      </c>
      <c r="B296" s="163" t="str">
        <f>IF(E296=1,"Pogreška",IF(F296=1,"Provjera","O.K."))</f>
        <v>O.K.</v>
      </c>
      <c r="C296" s="167" t="s">
        <v>4171</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c r="A297" s="162">
        <f>A296+1</f>
        <v>288</v>
      </c>
      <c r="B297" s="163" t="str">
        <f>IF(E297=1,"Pogreška",IF(F297=1,"Provjera","O.K."))</f>
        <v>O.K.</v>
      </c>
      <c r="C297" s="167" t="s">
        <v>4317</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c r="A298" s="468" t="s">
        <v>1716</v>
      </c>
      <c r="B298" s="469"/>
      <c r="C298" s="470"/>
      <c r="E298" s="216">
        <f>SUM(E299:E300)</f>
        <v>0</v>
      </c>
      <c r="F298" s="216">
        <f>SUM(F299:F300)</f>
        <v>0</v>
      </c>
    </row>
    <row r="299" spans="1:17" ht="30" customHeight="1">
      <c r="A299" s="162">
        <f>A297+1</f>
        <v>289</v>
      </c>
      <c r="B299" s="159" t="str">
        <f>IF(E299=1,"Pogreška",IF(F299=1,"Provjera","O.K."))</f>
        <v>O.K.</v>
      </c>
      <c r="C299" s="167" t="s">
        <v>4196</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c r="A300" s="239">
        <f>A299+1</f>
        <v>290</v>
      </c>
      <c r="B300" s="160" t="str">
        <f>IF(E300=1,"Pogreška",IF(F300=1,"Provjera","O.K."))</f>
        <v>O.K.</v>
      </c>
      <c r="C300" s="174" t="s">
        <v>4171</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C2" location="RefStr!B6" tooltip="Povratak na Referentnu stranicu" display="&lt;–––– Povratak na naslovnu"/>
    <hyperlink ref="A23:C23" location="PRRAS!A1" tooltip="Povratak na obrazac PR-RAS" display="Kontrole na obrascu PR-RAS - KONTROLE POGREŠKE"/>
    <hyperlink ref="A262:C262" location="Bil!A1" tooltip="Povratak na obrazac PR-RAS" display="BIL - obvezne kontrole"/>
    <hyperlink ref="A290:C290" location="Obv!B4" tooltip="Povratak na obrazac Obveze" display="OBVEZE - obvezne kontrole"/>
    <hyperlink ref="A294:C294" location="PVRIO!B4" tooltip="Povratak na obrazac P-VRIO" display="P-VRIO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Ivica</cp:lastModifiedBy>
  <cp:lastPrinted>2021-01-29T13:33:48Z</cp:lastPrinted>
  <dcterms:created xsi:type="dcterms:W3CDTF">2001-11-21T09:32:18Z</dcterms:created>
  <dcterms:modified xsi:type="dcterms:W3CDTF">2021-02-02T07:29:47Z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